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aulasdeep\Downloads\"/>
    </mc:Choice>
  </mc:AlternateContent>
  <xr:revisionPtr revIDLastSave="0" documentId="13_ncr:1_{31A818BA-EAAF-4107-B5A5-AB8EFB517900}" xr6:coauthVersionLast="36" xr6:coauthVersionMax="36" xr10:uidLastSave="{00000000-0000-0000-0000-000000000000}"/>
  <bookViews>
    <workbookView xWindow="0" yWindow="0" windowWidth="20490" windowHeight="7545" activeTab="3" xr2:uid="{2417B3D5-54E7-42AF-ACD4-6C8515C90ADB}"/>
  </bookViews>
  <sheets>
    <sheet name="Hoja1" sheetId="1" r:id="rId1"/>
    <sheet name="Hoja2" sheetId="2" r:id="rId2"/>
    <sheet name="Hoja3" sheetId="3" r:id="rId3"/>
    <sheet name="repaso"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4" i="4" l="1"/>
  <c r="I73" i="4"/>
  <c r="I70" i="4"/>
  <c r="E66" i="4"/>
  <c r="E50" i="4"/>
  <c r="E35" i="4"/>
  <c r="I46" i="4"/>
  <c r="D64" i="4"/>
  <c r="I57" i="4"/>
  <c r="H59" i="4"/>
  <c r="I60" i="4" s="1"/>
  <c r="O43" i="4"/>
  <c r="O44" i="4" s="1"/>
  <c r="M45" i="4" s="1"/>
  <c r="N45" i="4" s="1"/>
  <c r="M43" i="4"/>
  <c r="N43" i="4" s="1"/>
  <c r="L52" i="4"/>
  <c r="H43" i="4"/>
  <c r="I44" i="4" s="1"/>
  <c r="H32" i="4"/>
  <c r="I33" i="4" s="1"/>
  <c r="H41" i="4" s="1"/>
  <c r="I42" i="4" s="1"/>
  <c r="I26" i="4"/>
  <c r="H27" i="4" s="1"/>
  <c r="I29" i="4" s="1"/>
  <c r="H30" i="4" s="1"/>
  <c r="H22" i="4"/>
  <c r="S21" i="4"/>
  <c r="H21" i="4"/>
  <c r="Q20" i="4"/>
  <c r="S18" i="4"/>
  <c r="Q18" i="4"/>
  <c r="S17" i="4"/>
  <c r="T17" i="4" s="1"/>
  <c r="T11" i="4"/>
  <c r="T12" i="4" s="1"/>
  <c r="N35" i="3"/>
  <c r="N31" i="3"/>
  <c r="N17" i="3"/>
  <c r="N19" i="3"/>
  <c r="N20" i="3"/>
  <c r="N33" i="3"/>
  <c r="N32" i="3" s="1"/>
  <c r="Q20" i="3"/>
  <c r="Q18" i="3"/>
  <c r="N30" i="3"/>
  <c r="H30" i="3"/>
  <c r="I29" i="3"/>
  <c r="H27" i="3"/>
  <c r="I26" i="3"/>
  <c r="I25" i="3"/>
  <c r="H24" i="3"/>
  <c r="H34" i="4" l="1"/>
  <c r="I66" i="4"/>
  <c r="H65" i="4" s="1"/>
  <c r="I35" i="4"/>
  <c r="H50" i="4" s="1"/>
  <c r="I49" i="4" s="1"/>
  <c r="H19" i="4"/>
  <c r="I25" i="4" s="1"/>
  <c r="Z17" i="4" s="1"/>
  <c r="Z15" i="4" s="1"/>
  <c r="Z33" i="4" s="1"/>
  <c r="M44" i="4"/>
  <c r="N44" i="4" s="1"/>
  <c r="N20" i="4"/>
  <c r="N19" i="4" s="1"/>
  <c r="N17" i="4" s="1"/>
  <c r="Q17" i="4"/>
  <c r="Q35" i="4" s="1"/>
  <c r="O45" i="4"/>
  <c r="W31" i="4"/>
  <c r="W30" i="4" s="1"/>
  <c r="H24" i="4"/>
  <c r="N33" i="4" s="1"/>
  <c r="N32" i="4" s="1"/>
  <c r="Q17" i="3"/>
  <c r="Q35" i="3" s="1"/>
  <c r="N26" i="3"/>
  <c r="H22" i="3"/>
  <c r="H21" i="3"/>
  <c r="H19" i="3"/>
  <c r="T17" i="3"/>
  <c r="S18" i="3"/>
  <c r="S21" i="3"/>
  <c r="S17" i="3"/>
  <c r="W29" i="3"/>
  <c r="W28" i="3" s="1"/>
  <c r="W31" i="3"/>
  <c r="W30" i="3" s="1"/>
  <c r="Z17" i="3"/>
  <c r="Z15" i="3" s="1"/>
  <c r="Z33" i="3" s="1"/>
  <c r="T12" i="3"/>
  <c r="T11" i="3"/>
  <c r="P27" i="2"/>
  <c r="P26" i="2" s="1"/>
  <c r="I25" i="2"/>
  <c r="S15" i="2"/>
  <c r="S13" i="2" s="1"/>
  <c r="S31" i="2" s="1"/>
  <c r="H22" i="2"/>
  <c r="I23" i="2"/>
  <c r="H17" i="2"/>
  <c r="P29" i="2" s="1"/>
  <c r="P28" i="2" s="1"/>
  <c r="L8" i="2"/>
  <c r="M8" i="2" s="1"/>
  <c r="M9" i="2"/>
  <c r="I30" i="1"/>
  <c r="I23" i="1"/>
  <c r="I19" i="1"/>
  <c r="X22" i="1"/>
  <c r="J14" i="1"/>
  <c r="X20" i="1"/>
  <c r="AA7" i="1"/>
  <c r="AA25" i="1" s="1"/>
  <c r="T7" i="1"/>
  <c r="T25" i="1" s="1"/>
  <c r="Q22" i="1"/>
  <c r="Q16" i="1" s="1"/>
  <c r="Q25" i="1" s="1"/>
  <c r="H63" i="4" l="1"/>
  <c r="I64" i="4"/>
  <c r="O46" i="4"/>
  <c r="M46" i="4"/>
  <c r="N46" i="4" s="1"/>
  <c r="N31" i="4"/>
  <c r="N30" i="4" s="1"/>
  <c r="N26" i="4" s="1"/>
  <c r="N35" i="4" s="1"/>
  <c r="W29" i="4"/>
  <c r="W28" i="4" s="1"/>
  <c r="W24" i="4" s="1"/>
  <c r="W33" i="4" s="1"/>
  <c r="W24" i="3"/>
  <c r="W33" i="3" s="1"/>
  <c r="M10" i="2"/>
  <c r="P22" i="2"/>
  <c r="P31" i="2" s="1"/>
  <c r="X16" i="1"/>
  <c r="X25" i="1" s="1"/>
  <c r="O47" i="4" l="1"/>
  <c r="M47" i="4"/>
  <c r="N47" i="4" l="1"/>
  <c r="O48" i="4"/>
  <c r="M48" i="4"/>
  <c r="N48" i="4" s="1"/>
  <c r="O49" i="4" l="1"/>
  <c r="M49" i="4"/>
  <c r="N49" i="4" l="1"/>
  <c r="O50" i="4"/>
  <c r="M51" i="4" s="1"/>
  <c r="M50" i="4"/>
  <c r="N50" i="4" s="1"/>
  <c r="M52" i="4" l="1"/>
  <c r="N52" i="4"/>
</calcChain>
</file>

<file path=xl/sharedStrings.xml><?xml version="1.0" encoding="utf-8"?>
<sst xmlns="http://schemas.openxmlformats.org/spreadsheetml/2006/main" count="357" uniqueCount="85">
  <si>
    <t>CASO 1</t>
  </si>
  <si>
    <t>Se constituye una Sociedad Anónima por el procedimiento de fundación simultánea, emitiendo 200.000 acciones a la par, con un valor nominal de 1€. Las condiciones estipuladas para el desembolso del capital emitido son las siguientes:</t>
  </si>
  <si>
    <t>1. El mínimo legal en el momento de la suscripción de los títulos.</t>
  </si>
  <si>
    <t>2. El resto dentro de un año.</t>
  </si>
  <si>
    <t>SE PIDE:</t>
  </si>
  <si>
    <t>Contabilizar todas las operaciones anteriores.</t>
  </si>
  <si>
    <t>Fecha</t>
  </si>
  <si>
    <t>Concepto</t>
  </si>
  <si>
    <t>Debe</t>
  </si>
  <si>
    <t>Haber</t>
  </si>
  <si>
    <t>Cuenta</t>
  </si>
  <si>
    <t>Masa Pat.</t>
  </si>
  <si>
    <t>PN</t>
  </si>
  <si>
    <t>CAPITAL SOCIAL</t>
  </si>
  <si>
    <t>AC</t>
  </si>
  <si>
    <t>BANCOS</t>
  </si>
  <si>
    <t>ANC</t>
  </si>
  <si>
    <t>PNC</t>
  </si>
  <si>
    <t>PC</t>
  </si>
  <si>
    <t>C. Social</t>
  </si>
  <si>
    <t>Total PN/P:</t>
  </si>
  <si>
    <t>Total Activo:</t>
  </si>
  <si>
    <t>Tesorería</t>
  </si>
  <si>
    <t>Bancos</t>
  </si>
  <si>
    <t>Socios por dese. n/e.</t>
  </si>
  <si>
    <t>SPDNE</t>
  </si>
  <si>
    <t>Soc. x d.E.</t>
  </si>
  <si>
    <t>Deudores</t>
  </si>
  <si>
    <t>SXDE</t>
  </si>
  <si>
    <t>Ejemplo 2</t>
  </si>
  <si>
    <t>CS</t>
  </si>
  <si>
    <t>sxdne</t>
  </si>
  <si>
    <t>SDE</t>
  </si>
  <si>
    <t>Se constituye una Sociedad Anónima por el procedimiento de fundación simultánea, emitiendo 100.000 acciones al 200%, con un valor nominal de 10€.</t>
  </si>
  <si>
    <t>Condiciones estipuladas para el desembolso de los títulos:</t>
  </si>
  <si>
    <t>2. Otro 25% del valor nominal a los 6 meses de la constitución.</t>
  </si>
  <si>
    <t>3. El resto a los dos años.</t>
  </si>
  <si>
    <t>1. Contabilizar todas las operaciones anteriores.</t>
  </si>
  <si>
    <t>2. Elaborar el Balance de situación a los 6 meses de la constitución y una vez concluidas estas operaciones.</t>
  </si>
  <si>
    <t>PRIMA DE EMISION</t>
  </si>
  <si>
    <t>SXDNE</t>
  </si>
  <si>
    <t>P.E.</t>
  </si>
  <si>
    <t>Socios por desembolsos exigidos</t>
  </si>
  <si>
    <t>Se constituye una sociedad emitiéndose 200.000 acciones, de 10€ de Valor Nominal, con una prima de emisión de acciones de 5€ cada acción.</t>
  </si>
  <si>
    <t>El desembolso del capital se realizará de la forma siguiente:</t>
  </si>
  <si>
    <t>1. La mitad de las acciones se suscriben para recibir aportaciones dinerarias, exigiendo un desembolso inicial equivalente al mínimo legal. El resto se exigirá a los 6 meses de la constitución de la sociedad.</t>
  </si>
  <si>
    <t>2. EL resto corresponde a una aportación no dineraria compuesta por 3 terrenos valorados en 500.000€ cada uno. En el momento de la suscripción de los títulos, el accionista hace entrega de dos terrenos, cuya valoración es aceptada por el registrador mercantil. El tercero se aportará al año de la constitución de la sociedad.</t>
  </si>
  <si>
    <t>3. A los 6 meses, se exige un dividendo pasivo por la totalidad del capital pendiente de desembolso, que es abonado por la totalidad de los accionistas.</t>
  </si>
  <si>
    <t>4. Al año de la constitución de la sociedad, el accionista procede a hacer efectiva la aportación del tercer terreno.</t>
  </si>
  <si>
    <t>2. Elaborar el Balance de situación una vez concluidas estas operaciones.</t>
  </si>
  <si>
    <t>TERRENOS</t>
  </si>
  <si>
    <t>€€€€€€</t>
  </si>
  <si>
    <t>A+G=P+PN+I</t>
  </si>
  <si>
    <t>1 Y2</t>
  </si>
  <si>
    <t>SXANDP</t>
  </si>
  <si>
    <t>BS FINAL</t>
  </si>
  <si>
    <t>IM</t>
  </si>
  <si>
    <t>Terrenos</t>
  </si>
  <si>
    <t>Construccione en curso</t>
  </si>
  <si>
    <t>IVA SOP</t>
  </si>
  <si>
    <t>Acreedores</t>
  </si>
  <si>
    <t>Préstamos l/p</t>
  </si>
  <si>
    <t>Préstamos c/p</t>
  </si>
  <si>
    <t>G</t>
  </si>
  <si>
    <t>Gasto financiero</t>
  </si>
  <si>
    <t>Construcciones en curso</t>
  </si>
  <si>
    <t>Trabajos realizados para el IM</t>
  </si>
  <si>
    <t>I</t>
  </si>
  <si>
    <t>Gastos financieros</t>
  </si>
  <si>
    <t>Capital</t>
  </si>
  <si>
    <t>Intereses</t>
  </si>
  <si>
    <t>Pte</t>
  </si>
  <si>
    <t>Pago</t>
  </si>
  <si>
    <t>Deuda c/p</t>
  </si>
  <si>
    <t>Deuda l/p</t>
  </si>
  <si>
    <t>Construcciones</t>
  </si>
  <si>
    <t>IVA SOPORTADO</t>
  </si>
  <si>
    <t>HP Deudora x iva</t>
  </si>
  <si>
    <t>Deberíamos seguir con nuestros préstamos…</t>
  </si>
  <si>
    <t>HP DEUDORA X SUB. COMC.</t>
  </si>
  <si>
    <t>ING. X SUB. OF. DE CAPITAL</t>
  </si>
  <si>
    <t>Ejercicio de subvención imputable en varios ejercicios (PN)</t>
  </si>
  <si>
    <t>Ejercicio de IM - &gt; Deterioros</t>
  </si>
  <si>
    <t>VC&gt; IR</t>
  </si>
  <si>
    <t>IR=&gt; V.U ó/y VR-cte vta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</si>
</sst>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44" formatCode="_-* #,##0.00\ &quot;€&quot;_-;\-* #,##0.00\ &quot;€&quot;_-;_-* &quot;-&quot;??\ &quot;€&quot;_-;_-@_-"/>
    <numFmt numFmtId="164" formatCode="_-* #,##0\ &quot;€&quot;_-;\-* #,##0\ &quot;€&quot;_-;_-* &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2"/>
      <color rgb="FF2D3B45"/>
      <name val="Arial"/>
      <family val="2"/>
    </font>
    <font>
      <b/>
      <u/>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92D05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3" fillId="0" borderId="0" xfId="0" applyFont="1"/>
    <xf numFmtId="0" fontId="2"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0" fillId="0" borderId="1" xfId="0" applyBorder="1"/>
    <xf numFmtId="0" fontId="0" fillId="0" borderId="9" xfId="0" applyBorder="1"/>
    <xf numFmtId="0" fontId="0" fillId="0" borderId="10" xfId="0" applyBorder="1"/>
    <xf numFmtId="0" fontId="0" fillId="0" borderId="11" xfId="0" applyBorder="1"/>
    <xf numFmtId="0" fontId="0" fillId="0" borderId="12" xfId="0" applyBorder="1"/>
    <xf numFmtId="0" fontId="4" fillId="0" borderId="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3" xfId="0" applyFont="1" applyBorder="1" applyAlignment="1">
      <alignment horizontal="center"/>
    </xf>
    <xf numFmtId="0" fontId="4" fillId="0" borderId="2" xfId="0" applyFont="1" applyBorder="1" applyAlignment="1">
      <alignment horizontal="center"/>
    </xf>
    <xf numFmtId="164" fontId="0" fillId="0" borderId="10" xfId="1" applyNumberFormat="1" applyFont="1" applyBorder="1"/>
    <xf numFmtId="164" fontId="0" fillId="0" borderId="11" xfId="1" applyNumberFormat="1" applyFont="1" applyBorder="1"/>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9" fontId="0" fillId="0" borderId="0" xfId="0" applyNumberFormat="1"/>
    <xf numFmtId="0" fontId="2" fillId="0" borderId="3" xfId="0" applyFont="1" applyBorder="1"/>
    <xf numFmtId="0" fontId="2" fillId="0" borderId="6" xfId="0" applyFont="1" applyBorder="1"/>
    <xf numFmtId="0" fontId="0" fillId="0" borderId="6" xfId="0" applyFont="1" applyBorder="1"/>
    <xf numFmtId="3" fontId="0" fillId="0" borderId="7" xfId="0" applyNumberFormat="1" applyBorder="1"/>
    <xf numFmtId="3" fontId="2" fillId="0" borderId="5" xfId="0" applyNumberFormat="1" applyFont="1" applyBorder="1"/>
    <xf numFmtId="164" fontId="0" fillId="0" borderId="12" xfId="1" applyNumberFormat="1" applyFont="1" applyBorder="1"/>
    <xf numFmtId="3" fontId="2" fillId="0" borderId="0" xfId="0" applyNumberFormat="1" applyFont="1"/>
    <xf numFmtId="0" fontId="5" fillId="0" borderId="0" xfId="0" applyFont="1" applyBorder="1"/>
    <xf numFmtId="0" fontId="5" fillId="0" borderId="7" xfId="0" applyFont="1" applyBorder="1"/>
    <xf numFmtId="3" fontId="5" fillId="0" borderId="7" xfId="0" applyNumberFormat="1" applyFont="1" applyBorder="1"/>
    <xf numFmtId="6" fontId="0" fillId="0" borderId="11" xfId="0" applyNumberFormat="1" applyBorder="1"/>
    <xf numFmtId="6" fontId="0" fillId="0" borderId="12" xfId="0" applyNumberFormat="1" applyBorder="1"/>
    <xf numFmtId="4" fontId="0" fillId="0" borderId="0" xfId="0" applyNumberFormat="1"/>
    <xf numFmtId="164" fontId="0" fillId="0" borderId="7" xfId="0" applyNumberFormat="1" applyBorder="1"/>
    <xf numFmtId="164" fontId="5" fillId="0" borderId="7" xfId="0" applyNumberFormat="1" applyFont="1" applyBorder="1"/>
    <xf numFmtId="164" fontId="0" fillId="0" borderId="11" xfId="0" applyNumberFormat="1" applyBorder="1"/>
    <xf numFmtId="164" fontId="0" fillId="0" borderId="12" xfId="0" applyNumberFormat="1" applyBorder="1"/>
    <xf numFmtId="164" fontId="0" fillId="0" borderId="0" xfId="0" applyNumberFormat="1"/>
    <xf numFmtId="6" fontId="0" fillId="2" borderId="12" xfId="0" applyNumberFormat="1" applyFill="1" applyBorder="1"/>
    <xf numFmtId="6" fontId="0" fillId="2" borderId="11" xfId="0" applyNumberFormat="1" applyFill="1" applyBorder="1"/>
    <xf numFmtId="164" fontId="0" fillId="2" borderId="10" xfId="1" applyNumberFormat="1" applyFont="1" applyFill="1" applyBorder="1"/>
    <xf numFmtId="164" fontId="0" fillId="2" borderId="11" xfId="1" applyNumberFormat="1" applyFont="1" applyFill="1" applyBorder="1"/>
    <xf numFmtId="164" fontId="0" fillId="2" borderId="11" xfId="0" applyNumberFormat="1" applyFill="1" applyBorder="1"/>
    <xf numFmtId="164" fontId="0" fillId="2" borderId="12" xfId="0" applyNumberFormat="1" applyFill="1" applyBorder="1"/>
    <xf numFmtId="0" fontId="5" fillId="0" borderId="6" xfId="0" applyFont="1" applyBorder="1"/>
    <xf numFmtId="6" fontId="0" fillId="0" borderId="0" xfId="0" applyNumberFormat="1" applyBorder="1"/>
    <xf numFmtId="6" fontId="5" fillId="0" borderId="0" xfId="0" applyNumberFormat="1" applyFont="1" applyBorder="1"/>
    <xf numFmtId="6" fontId="2" fillId="0" borderId="4" xfId="0" applyNumberFormat="1" applyFont="1" applyBorder="1"/>
    <xf numFmtId="14" fontId="0" fillId="0" borderId="11" xfId="0" applyNumberFormat="1" applyBorder="1"/>
    <xf numFmtId="0" fontId="0" fillId="0" borderId="2" xfId="0" applyBorder="1"/>
    <xf numFmtId="0" fontId="0" fillId="0" borderId="2" xfId="0" applyBorder="1" applyAlignment="1">
      <alignment horizontal="center"/>
    </xf>
    <xf numFmtId="0" fontId="0" fillId="0" borderId="13" xfId="0" applyBorder="1"/>
    <xf numFmtId="0" fontId="0" fillId="0" borderId="14" xfId="0" applyBorder="1"/>
    <xf numFmtId="0" fontId="0" fillId="0" borderId="15" xfId="0" applyBorder="1"/>
    <xf numFmtId="6" fontId="0" fillId="0" borderId="2" xfId="0" applyNumberFormat="1" applyBorder="1"/>
    <xf numFmtId="6" fontId="0" fillId="0" borderId="0" xfId="0" applyNumberFormat="1"/>
    <xf numFmtId="164" fontId="0" fillId="0" borderId="0" xfId="1" applyNumberFormat="1" applyFo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E65E5-E3BC-43F0-B2FF-B186C90A4C4E}">
  <dimension ref="A1:AA30"/>
  <sheetViews>
    <sheetView zoomScale="115" zoomScaleNormal="115" workbookViewId="0">
      <selection activeCell="A17" sqref="A17"/>
    </sheetView>
  </sheetViews>
  <sheetFormatPr baseColWidth="10" defaultRowHeight="15" x14ac:dyDescent="0.25"/>
  <cols>
    <col min="4" max="5" width="11.42578125" style="23"/>
    <col min="9" max="10" width="13" bestFit="1" customWidth="1"/>
  </cols>
  <sheetData>
    <row r="1" spans="1:27" x14ac:dyDescent="0.25">
      <c r="A1" t="s">
        <v>0</v>
      </c>
    </row>
    <row r="2" spans="1:27" x14ac:dyDescent="0.25">
      <c r="A2" t="s">
        <v>1</v>
      </c>
    </row>
    <row r="3" spans="1:27" x14ac:dyDescent="0.25">
      <c r="A3" t="s">
        <v>2</v>
      </c>
    </row>
    <row r="4" spans="1:27" x14ac:dyDescent="0.25">
      <c r="A4" t="s">
        <v>3</v>
      </c>
    </row>
    <row r="5" spans="1:27" x14ac:dyDescent="0.25">
      <c r="A5" t="s">
        <v>4</v>
      </c>
      <c r="I5" s="27">
        <v>0.25</v>
      </c>
    </row>
    <row r="6" spans="1:27" x14ac:dyDescent="0.25">
      <c r="A6" t="s">
        <v>5</v>
      </c>
      <c r="O6">
        <v>2019</v>
      </c>
      <c r="V6">
        <v>2020</v>
      </c>
    </row>
    <row r="7" spans="1:27" x14ac:dyDescent="0.25">
      <c r="O7" s="28" t="s">
        <v>16</v>
      </c>
      <c r="P7" s="4"/>
      <c r="Q7" s="4"/>
      <c r="R7" s="28" t="s">
        <v>12</v>
      </c>
      <c r="S7" s="4"/>
      <c r="T7" s="32">
        <f>+T8+T9</f>
        <v>50000</v>
      </c>
      <c r="V7" s="28" t="s">
        <v>16</v>
      </c>
      <c r="W7" s="4"/>
      <c r="X7" s="4"/>
      <c r="Y7" s="28" t="s">
        <v>12</v>
      </c>
      <c r="Z7" s="4"/>
      <c r="AA7" s="32">
        <f>+AA8+AA9</f>
        <v>200000</v>
      </c>
    </row>
    <row r="8" spans="1:27" x14ac:dyDescent="0.25">
      <c r="C8" s="15" t="s">
        <v>6</v>
      </c>
      <c r="D8" s="20" t="s">
        <v>10</v>
      </c>
      <c r="E8" s="20" t="s">
        <v>11</v>
      </c>
      <c r="F8" s="16" t="s">
        <v>7</v>
      </c>
      <c r="G8" s="17"/>
      <c r="H8" s="18"/>
      <c r="I8" s="19" t="s">
        <v>8</v>
      </c>
      <c r="J8" s="20" t="s">
        <v>9</v>
      </c>
      <c r="O8" s="6"/>
      <c r="P8" s="7"/>
      <c r="Q8" s="7"/>
      <c r="R8" s="6" t="s">
        <v>19</v>
      </c>
      <c r="S8" s="7"/>
      <c r="T8" s="31">
        <v>200000</v>
      </c>
      <c r="V8" s="6"/>
      <c r="W8" s="7"/>
      <c r="X8" s="7"/>
      <c r="Y8" s="6" t="s">
        <v>19</v>
      </c>
      <c r="Z8" s="7"/>
      <c r="AA8" s="31">
        <v>200000</v>
      </c>
    </row>
    <row r="9" spans="1:27" x14ac:dyDescent="0.25">
      <c r="C9" s="12">
        <v>2019</v>
      </c>
      <c r="D9" s="24">
        <v>100</v>
      </c>
      <c r="E9" s="24" t="s">
        <v>12</v>
      </c>
      <c r="F9" s="3" t="s">
        <v>13</v>
      </c>
      <c r="G9" s="4"/>
      <c r="H9" s="5"/>
      <c r="I9" s="21"/>
      <c r="J9" s="21">
        <v>200000</v>
      </c>
      <c r="O9" s="6"/>
      <c r="P9" s="7"/>
      <c r="Q9" s="7"/>
      <c r="R9" s="6" t="s">
        <v>25</v>
      </c>
      <c r="S9" s="7"/>
      <c r="T9" s="8">
        <v>-150000</v>
      </c>
      <c r="V9" s="6"/>
      <c r="W9" s="7"/>
      <c r="X9" s="7"/>
      <c r="Y9" s="6" t="s">
        <v>25</v>
      </c>
      <c r="Z9" s="7"/>
      <c r="AA9" s="8"/>
    </row>
    <row r="10" spans="1:27" x14ac:dyDescent="0.25">
      <c r="C10" s="13"/>
      <c r="D10" s="25">
        <v>572</v>
      </c>
      <c r="E10" s="25" t="s">
        <v>14</v>
      </c>
      <c r="F10" s="6" t="s">
        <v>15</v>
      </c>
      <c r="G10" s="7"/>
      <c r="H10" s="8"/>
      <c r="I10" s="22">
        <v>50000</v>
      </c>
      <c r="J10" s="22"/>
      <c r="O10" s="6"/>
      <c r="P10" s="7"/>
      <c r="Q10" s="7"/>
      <c r="R10" s="6"/>
      <c r="S10" s="7"/>
      <c r="T10" s="8"/>
      <c r="V10" s="6"/>
      <c r="W10" s="7"/>
      <c r="X10" s="7"/>
      <c r="Y10" s="6"/>
      <c r="Z10" s="7"/>
      <c r="AA10" s="8"/>
    </row>
    <row r="11" spans="1:27" x14ac:dyDescent="0.25">
      <c r="C11" s="14"/>
      <c r="D11" s="26">
        <v>103</v>
      </c>
      <c r="E11" s="26" t="s">
        <v>12</v>
      </c>
      <c r="F11" s="9" t="s">
        <v>24</v>
      </c>
      <c r="G11" s="10"/>
      <c r="H11" s="11"/>
      <c r="I11" s="33">
        <v>150000</v>
      </c>
      <c r="J11" s="33"/>
      <c r="O11" s="6"/>
      <c r="P11" s="7"/>
      <c r="Q11" s="7"/>
      <c r="R11" s="6"/>
      <c r="S11" s="7"/>
      <c r="T11" s="8"/>
      <c r="V11" s="6"/>
      <c r="W11" s="7"/>
      <c r="X11" s="7"/>
      <c r="Y11" s="6"/>
      <c r="Z11" s="7"/>
      <c r="AA11" s="8"/>
    </row>
    <row r="12" spans="1:27" x14ac:dyDescent="0.25">
      <c r="C12" s="13">
        <v>2020</v>
      </c>
      <c r="D12" s="25">
        <v>103</v>
      </c>
      <c r="E12" s="25" t="s">
        <v>12</v>
      </c>
      <c r="F12" s="6" t="s">
        <v>24</v>
      </c>
      <c r="G12" s="7"/>
      <c r="H12" s="8"/>
      <c r="I12" s="22"/>
      <c r="J12" s="22">
        <v>150000</v>
      </c>
      <c r="O12" s="6"/>
      <c r="P12" s="7"/>
      <c r="Q12" s="7"/>
      <c r="R12" s="28" t="s">
        <v>17</v>
      </c>
      <c r="S12" s="4"/>
      <c r="T12" s="5"/>
      <c r="V12" s="6"/>
      <c r="W12" s="7"/>
      <c r="X12" s="7"/>
      <c r="Y12" s="28" t="s">
        <v>17</v>
      </c>
      <c r="Z12" s="4"/>
      <c r="AA12" s="5"/>
    </row>
    <row r="13" spans="1:27" x14ac:dyDescent="0.25">
      <c r="C13" s="14"/>
      <c r="D13" s="26">
        <v>558</v>
      </c>
      <c r="E13" s="26" t="s">
        <v>14</v>
      </c>
      <c r="F13" s="9" t="s">
        <v>26</v>
      </c>
      <c r="G13" s="10"/>
      <c r="H13" s="11"/>
      <c r="I13" s="33">
        <v>150000</v>
      </c>
      <c r="J13" s="33"/>
      <c r="O13" s="6"/>
      <c r="P13" s="7"/>
      <c r="Q13" s="7"/>
      <c r="R13" s="29"/>
      <c r="S13" s="7"/>
      <c r="T13" s="8"/>
      <c r="V13" s="6"/>
      <c r="W13" s="7"/>
      <c r="X13" s="7"/>
      <c r="Y13" s="29"/>
      <c r="Z13" s="7"/>
      <c r="AA13" s="8"/>
    </row>
    <row r="14" spans="1:27" x14ac:dyDescent="0.25">
      <c r="C14" s="12">
        <v>2020</v>
      </c>
      <c r="D14" s="24">
        <v>558</v>
      </c>
      <c r="E14" s="24" t="s">
        <v>14</v>
      </c>
      <c r="F14" s="3" t="s">
        <v>26</v>
      </c>
      <c r="G14" s="4"/>
      <c r="H14" s="5"/>
      <c r="I14" s="21"/>
      <c r="J14" s="21">
        <f>+I15</f>
        <v>150000</v>
      </c>
      <c r="O14" s="6"/>
      <c r="P14" s="7"/>
      <c r="Q14" s="7"/>
      <c r="R14" s="29"/>
      <c r="S14" s="7"/>
      <c r="T14" s="8"/>
      <c r="V14" s="6"/>
      <c r="W14" s="7"/>
      <c r="X14" s="7"/>
      <c r="Y14" s="29"/>
      <c r="Z14" s="7"/>
      <c r="AA14" s="8"/>
    </row>
    <row r="15" spans="1:27" x14ac:dyDescent="0.25">
      <c r="C15" s="14"/>
      <c r="D15" s="26">
        <v>572</v>
      </c>
      <c r="E15" s="26" t="s">
        <v>14</v>
      </c>
      <c r="F15" s="9" t="s">
        <v>15</v>
      </c>
      <c r="G15" s="10"/>
      <c r="H15" s="11"/>
      <c r="I15" s="33">
        <v>150000</v>
      </c>
      <c r="J15" s="33"/>
      <c r="O15" s="6"/>
      <c r="P15" s="7"/>
      <c r="Q15" s="7"/>
      <c r="R15" s="6"/>
      <c r="S15" s="7"/>
      <c r="T15" s="8"/>
      <c r="V15" s="6"/>
      <c r="W15" s="7"/>
      <c r="X15" s="7"/>
      <c r="Y15" s="6"/>
      <c r="Z15" s="7"/>
      <c r="AA15" s="8"/>
    </row>
    <row r="16" spans="1:27" x14ac:dyDescent="0.25">
      <c r="C16" s="13"/>
      <c r="D16" s="25"/>
      <c r="E16" s="25"/>
      <c r="F16" s="6"/>
      <c r="G16" s="7"/>
      <c r="H16" s="8"/>
      <c r="I16" s="13"/>
      <c r="J16" s="13"/>
      <c r="O16" s="28" t="s">
        <v>14</v>
      </c>
      <c r="P16" s="4"/>
      <c r="Q16" s="32">
        <f>+Q22</f>
        <v>50000</v>
      </c>
      <c r="R16" s="6"/>
      <c r="S16" s="7"/>
      <c r="T16" s="8"/>
      <c r="V16" s="28" t="s">
        <v>14</v>
      </c>
      <c r="W16" s="4"/>
      <c r="X16" s="32">
        <f>+X22+X20</f>
        <v>200000</v>
      </c>
      <c r="Y16" s="6"/>
      <c r="Z16" s="7"/>
      <c r="AA16" s="8"/>
    </row>
    <row r="17" spans="3:27" x14ac:dyDescent="0.25">
      <c r="C17" s="13"/>
      <c r="D17" s="25"/>
      <c r="E17" s="25"/>
      <c r="F17" s="6"/>
      <c r="G17" s="7"/>
      <c r="H17" s="8"/>
      <c r="I17" s="13"/>
      <c r="J17" s="13"/>
      <c r="O17" s="6"/>
      <c r="P17" s="7"/>
      <c r="Q17" s="8"/>
      <c r="R17" s="6"/>
      <c r="S17" s="7"/>
      <c r="T17" s="8"/>
      <c r="V17" s="6"/>
      <c r="W17" s="7"/>
      <c r="X17" s="8"/>
      <c r="Y17" s="6"/>
      <c r="Z17" s="7"/>
      <c r="AA17" s="8"/>
    </row>
    <row r="18" spans="3:27" x14ac:dyDescent="0.25">
      <c r="C18" s="13" t="s">
        <v>29</v>
      </c>
      <c r="D18" s="25">
        <v>100</v>
      </c>
      <c r="E18" s="25" t="s">
        <v>12</v>
      </c>
      <c r="F18" s="6" t="s">
        <v>30</v>
      </c>
      <c r="G18" s="7"/>
      <c r="H18" s="8"/>
      <c r="I18" s="13"/>
      <c r="J18" s="38">
        <v>250000</v>
      </c>
      <c r="O18" s="6"/>
      <c r="P18" s="7"/>
      <c r="Q18" s="8"/>
      <c r="R18" s="6"/>
      <c r="S18" s="7"/>
      <c r="T18" s="8"/>
      <c r="V18" s="6"/>
      <c r="W18" s="7"/>
      <c r="X18" s="8"/>
      <c r="Y18" s="6"/>
      <c r="Z18" s="7"/>
      <c r="AA18" s="8"/>
    </row>
    <row r="19" spans="3:27" x14ac:dyDescent="0.25">
      <c r="C19" s="13"/>
      <c r="D19" s="25">
        <v>572</v>
      </c>
      <c r="E19" s="25" t="s">
        <v>14</v>
      </c>
      <c r="F19" s="6" t="s">
        <v>23</v>
      </c>
      <c r="G19" s="7"/>
      <c r="H19" s="8"/>
      <c r="I19" s="38">
        <f>+J18</f>
        <v>250000</v>
      </c>
      <c r="J19" s="13"/>
      <c r="O19" s="6"/>
      <c r="P19" s="7"/>
      <c r="Q19" s="8"/>
      <c r="R19" s="29" t="s">
        <v>18</v>
      </c>
      <c r="S19" s="7"/>
      <c r="T19" s="8"/>
      <c r="V19" s="6"/>
      <c r="W19" s="7"/>
      <c r="X19" s="8"/>
      <c r="Y19" s="29" t="s">
        <v>18</v>
      </c>
      <c r="Z19" s="7"/>
      <c r="AA19" s="8"/>
    </row>
    <row r="20" spans="3:27" x14ac:dyDescent="0.25">
      <c r="C20" s="13"/>
      <c r="D20" s="25"/>
      <c r="E20" s="25"/>
      <c r="F20" s="6"/>
      <c r="G20" s="7"/>
      <c r="H20" s="8"/>
      <c r="I20" s="13"/>
      <c r="J20" s="13"/>
      <c r="O20" s="6"/>
      <c r="P20" s="7"/>
      <c r="Q20" s="8"/>
      <c r="R20" s="6"/>
      <c r="S20" s="7"/>
      <c r="T20" s="8"/>
      <c r="V20" s="6" t="s">
        <v>27</v>
      </c>
      <c r="W20" s="7"/>
      <c r="X20" s="8">
        <f>+X21</f>
        <v>0</v>
      </c>
      <c r="Y20" s="6"/>
      <c r="Z20" s="7"/>
      <c r="AA20" s="8"/>
    </row>
    <row r="21" spans="3:27" x14ac:dyDescent="0.25">
      <c r="C21" s="13"/>
      <c r="D21" s="25"/>
      <c r="E21" s="25"/>
      <c r="F21" s="6"/>
      <c r="G21" s="7"/>
      <c r="H21" s="8"/>
      <c r="I21" s="13"/>
      <c r="J21" s="13"/>
      <c r="O21" s="6"/>
      <c r="P21" s="7"/>
      <c r="Q21" s="8"/>
      <c r="R21" s="6"/>
      <c r="S21" s="7"/>
      <c r="T21" s="8"/>
      <c r="V21" s="6"/>
      <c r="W21" s="35" t="s">
        <v>28</v>
      </c>
      <c r="X21" s="36"/>
      <c r="Y21" s="6"/>
      <c r="Z21" s="7"/>
      <c r="AA21" s="8"/>
    </row>
    <row r="22" spans="3:27" x14ac:dyDescent="0.25">
      <c r="C22" s="13" t="s">
        <v>29</v>
      </c>
      <c r="D22" s="25">
        <v>100</v>
      </c>
      <c r="E22" s="25" t="s">
        <v>12</v>
      </c>
      <c r="F22" s="6" t="s">
        <v>30</v>
      </c>
      <c r="G22" s="7"/>
      <c r="H22" s="8"/>
      <c r="I22" s="13"/>
      <c r="J22" s="38">
        <v>250000</v>
      </c>
      <c r="O22" s="30" t="s">
        <v>22</v>
      </c>
      <c r="P22" s="7"/>
      <c r="Q22" s="31">
        <f>+Q23</f>
        <v>50000</v>
      </c>
      <c r="R22" s="6"/>
      <c r="S22" s="7"/>
      <c r="T22" s="8"/>
      <c r="V22" s="30" t="s">
        <v>22</v>
      </c>
      <c r="W22" s="7"/>
      <c r="X22" s="31">
        <f>+X23</f>
        <v>200000</v>
      </c>
      <c r="Y22" s="6"/>
      <c r="Z22" s="7"/>
      <c r="AA22" s="8"/>
    </row>
    <row r="23" spans="3:27" x14ac:dyDescent="0.25">
      <c r="C23" s="13"/>
      <c r="D23" s="25">
        <v>572</v>
      </c>
      <c r="E23" s="25" t="s">
        <v>14</v>
      </c>
      <c r="F23" s="6" t="s">
        <v>23</v>
      </c>
      <c r="G23" s="7"/>
      <c r="H23" s="8"/>
      <c r="I23" s="38">
        <f>+J22*0.25</f>
        <v>62500</v>
      </c>
      <c r="J23" s="13"/>
      <c r="O23" s="6"/>
      <c r="P23" s="7" t="s">
        <v>23</v>
      </c>
      <c r="Q23" s="31">
        <v>50000</v>
      </c>
      <c r="R23" s="6"/>
      <c r="S23" s="7"/>
      <c r="T23" s="8"/>
      <c r="V23" s="6"/>
      <c r="W23" s="35" t="s">
        <v>23</v>
      </c>
      <c r="X23" s="37">
        <v>200000</v>
      </c>
      <c r="Y23" s="6"/>
      <c r="Z23" s="7"/>
      <c r="AA23" s="8"/>
    </row>
    <row r="24" spans="3:27" x14ac:dyDescent="0.25">
      <c r="C24" s="13"/>
      <c r="D24" s="25">
        <v>103</v>
      </c>
      <c r="E24" s="25" t="s">
        <v>12</v>
      </c>
      <c r="F24" s="6" t="s">
        <v>31</v>
      </c>
      <c r="G24" s="7"/>
      <c r="H24" s="8"/>
      <c r="I24" s="38">
        <v>187500</v>
      </c>
      <c r="J24" s="13"/>
      <c r="O24" s="9"/>
      <c r="P24" s="10"/>
      <c r="Q24" s="11"/>
      <c r="R24" s="9"/>
      <c r="S24" s="10"/>
      <c r="T24" s="11"/>
      <c r="V24" s="9"/>
      <c r="W24" s="10"/>
      <c r="X24" s="11"/>
      <c r="Y24" s="9"/>
      <c r="Z24" s="10"/>
      <c r="AA24" s="11"/>
    </row>
    <row r="25" spans="3:27" x14ac:dyDescent="0.25">
      <c r="C25" s="13"/>
      <c r="D25" s="25"/>
      <c r="E25" s="25"/>
      <c r="F25" s="6"/>
      <c r="G25" s="7"/>
      <c r="H25" s="8"/>
      <c r="I25" s="38"/>
      <c r="J25" s="13"/>
      <c r="O25" s="2" t="s">
        <v>21</v>
      </c>
      <c r="P25" s="2"/>
      <c r="Q25" s="34">
        <f>+Q16</f>
        <v>50000</v>
      </c>
      <c r="R25" s="2" t="s">
        <v>20</v>
      </c>
      <c r="S25" s="2"/>
      <c r="T25" s="34">
        <f>+T7</f>
        <v>50000</v>
      </c>
      <c r="V25" s="2" t="s">
        <v>21</v>
      </c>
      <c r="W25" s="2"/>
      <c r="X25" s="34">
        <f>+X16</f>
        <v>200000</v>
      </c>
      <c r="Y25" s="2" t="s">
        <v>20</v>
      </c>
      <c r="Z25" s="2"/>
      <c r="AA25" s="34">
        <f>+AA7</f>
        <v>200000</v>
      </c>
    </row>
    <row r="26" spans="3:27" x14ac:dyDescent="0.25">
      <c r="C26" s="13"/>
      <c r="D26" s="25">
        <v>103</v>
      </c>
      <c r="E26" s="25" t="s">
        <v>12</v>
      </c>
      <c r="F26" s="6" t="s">
        <v>31</v>
      </c>
      <c r="G26" s="7"/>
      <c r="H26" s="8"/>
      <c r="I26" s="38"/>
      <c r="J26" s="38">
        <v>187500</v>
      </c>
    </row>
    <row r="27" spans="3:27" x14ac:dyDescent="0.25">
      <c r="C27" s="13"/>
      <c r="D27" s="25">
        <v>558</v>
      </c>
      <c r="E27" s="25" t="s">
        <v>14</v>
      </c>
      <c r="F27" s="6" t="s">
        <v>32</v>
      </c>
      <c r="G27" s="7"/>
      <c r="H27" s="8"/>
      <c r="I27" s="38">
        <v>187500</v>
      </c>
      <c r="J27" s="13"/>
    </row>
    <row r="28" spans="3:27" x14ac:dyDescent="0.25">
      <c r="C28" s="13"/>
      <c r="D28" s="25"/>
      <c r="E28" s="25"/>
      <c r="F28" s="6"/>
      <c r="G28" s="7"/>
      <c r="H28" s="8"/>
      <c r="I28" s="13"/>
      <c r="J28" s="13"/>
    </row>
    <row r="29" spans="3:27" x14ac:dyDescent="0.25">
      <c r="C29" s="13"/>
      <c r="D29" s="25">
        <v>558</v>
      </c>
      <c r="E29" s="25" t="s">
        <v>14</v>
      </c>
      <c r="F29" s="6" t="s">
        <v>32</v>
      </c>
      <c r="G29" s="7"/>
      <c r="H29" s="8"/>
      <c r="I29" s="38"/>
      <c r="J29" s="38">
        <v>187500</v>
      </c>
    </row>
    <row r="30" spans="3:27" x14ac:dyDescent="0.25">
      <c r="C30" s="14"/>
      <c r="D30" s="26">
        <v>572</v>
      </c>
      <c r="E30" s="26" t="s">
        <v>14</v>
      </c>
      <c r="F30" s="9" t="s">
        <v>15</v>
      </c>
      <c r="G30" s="10"/>
      <c r="H30" s="11"/>
      <c r="I30" s="39">
        <f>+J29</f>
        <v>187500</v>
      </c>
      <c r="J30" s="1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3073-DD30-40A9-AD19-FD32388322AC}">
  <dimension ref="A1:S36"/>
  <sheetViews>
    <sheetView topLeftCell="C1" zoomScale="115" zoomScaleNormal="115" workbookViewId="0">
      <selection activeCell="K9" sqref="K9:M9"/>
    </sheetView>
  </sheetViews>
  <sheetFormatPr baseColWidth="10" defaultRowHeight="15" x14ac:dyDescent="0.25"/>
  <cols>
    <col min="8" max="8" width="13.7109375" customWidth="1"/>
    <col min="9" max="9" width="14" customWidth="1"/>
    <col min="19" max="19" width="11.7109375" bestFit="1" customWidth="1"/>
  </cols>
  <sheetData>
    <row r="1" spans="1:19" ht="15.75" x14ac:dyDescent="0.25">
      <c r="A1" s="1" t="s">
        <v>33</v>
      </c>
    </row>
    <row r="2" spans="1:19" ht="15.75" x14ac:dyDescent="0.25">
      <c r="A2" s="1" t="s">
        <v>34</v>
      </c>
    </row>
    <row r="3" spans="1:19" ht="15.75" x14ac:dyDescent="0.25">
      <c r="A3" s="1" t="s">
        <v>34</v>
      </c>
    </row>
    <row r="4" spans="1:19" ht="15.75" x14ac:dyDescent="0.25">
      <c r="A4" s="1" t="s">
        <v>35</v>
      </c>
    </row>
    <row r="5" spans="1:19" ht="15.75" x14ac:dyDescent="0.25">
      <c r="A5" s="1" t="s">
        <v>36</v>
      </c>
    </row>
    <row r="6" spans="1:19" ht="15.75" x14ac:dyDescent="0.25">
      <c r="A6" s="1" t="s">
        <v>4</v>
      </c>
    </row>
    <row r="7" spans="1:19" ht="15.75" x14ac:dyDescent="0.25">
      <c r="A7" s="1" t="s">
        <v>37</v>
      </c>
    </row>
    <row r="8" spans="1:19" ht="15.75" x14ac:dyDescent="0.25">
      <c r="A8" s="1" t="s">
        <v>38</v>
      </c>
      <c r="L8">
        <f>10+5</f>
        <v>15</v>
      </c>
      <c r="M8" s="40">
        <f>+L8*K9</f>
        <v>15000</v>
      </c>
    </row>
    <row r="9" spans="1:19" x14ac:dyDescent="0.25">
      <c r="K9" s="40">
        <v>1000</v>
      </c>
      <c r="L9">
        <v>20</v>
      </c>
      <c r="M9" s="40">
        <f>+K9*L9</f>
        <v>20000</v>
      </c>
    </row>
    <row r="10" spans="1:19" x14ac:dyDescent="0.25">
      <c r="M10" s="40">
        <f>+M9-M8</f>
        <v>5000</v>
      </c>
    </row>
    <row r="11" spans="1:19" x14ac:dyDescent="0.25">
      <c r="C11" s="23"/>
      <c r="D11" s="23"/>
      <c r="H11" s="27">
        <v>0.25</v>
      </c>
    </row>
    <row r="12" spans="1:19" x14ac:dyDescent="0.25">
      <c r="C12" s="23"/>
      <c r="D12" s="23"/>
      <c r="N12">
        <v>2021</v>
      </c>
    </row>
    <row r="13" spans="1:19" x14ac:dyDescent="0.25">
      <c r="C13" s="23"/>
      <c r="D13" s="23"/>
      <c r="N13" s="28" t="s">
        <v>16</v>
      </c>
      <c r="O13" s="4"/>
      <c r="P13" s="4"/>
      <c r="Q13" s="28" t="s">
        <v>12</v>
      </c>
      <c r="R13" s="4"/>
      <c r="S13" s="32">
        <f>+S14+S15+S16</f>
        <v>2000000</v>
      </c>
    </row>
    <row r="14" spans="1:19" x14ac:dyDescent="0.25">
      <c r="B14" s="15" t="s">
        <v>6</v>
      </c>
      <c r="C14" s="20" t="s">
        <v>10</v>
      </c>
      <c r="D14" s="20" t="s">
        <v>11</v>
      </c>
      <c r="E14" s="16" t="s">
        <v>7</v>
      </c>
      <c r="F14" s="17"/>
      <c r="G14" s="18"/>
      <c r="H14" s="19" t="s">
        <v>8</v>
      </c>
      <c r="I14" s="20" t="s">
        <v>9</v>
      </c>
      <c r="N14" s="6"/>
      <c r="O14" s="7"/>
      <c r="P14" s="7"/>
      <c r="Q14" s="6" t="s">
        <v>19</v>
      </c>
      <c r="R14" s="7"/>
      <c r="S14" s="31">
        <v>1000000</v>
      </c>
    </row>
    <row r="15" spans="1:19" x14ac:dyDescent="0.25">
      <c r="B15" s="12">
        <v>2019</v>
      </c>
      <c r="C15" s="24">
        <v>100</v>
      </c>
      <c r="D15" s="24" t="s">
        <v>12</v>
      </c>
      <c r="E15" s="3" t="s">
        <v>30</v>
      </c>
      <c r="F15" s="4"/>
      <c r="G15" s="5"/>
      <c r="H15" s="21"/>
      <c r="I15" s="21">
        <v>1000000</v>
      </c>
      <c r="N15" s="6"/>
      <c r="O15" s="7"/>
      <c r="P15" s="7"/>
      <c r="Q15" s="6" t="s">
        <v>25</v>
      </c>
      <c r="R15" s="7"/>
      <c r="S15" s="41">
        <f>-H18+I23</f>
        <v>0</v>
      </c>
    </row>
    <row r="16" spans="1:19" x14ac:dyDescent="0.25">
      <c r="B16" s="13"/>
      <c r="C16" s="25">
        <v>110</v>
      </c>
      <c r="D16" s="25" t="s">
        <v>12</v>
      </c>
      <c r="E16" s="6" t="s">
        <v>39</v>
      </c>
      <c r="F16" s="7"/>
      <c r="G16" s="8"/>
      <c r="H16" s="22"/>
      <c r="I16" s="22">
        <v>1000000</v>
      </c>
      <c r="N16" s="6"/>
      <c r="O16" s="7"/>
      <c r="P16" s="7"/>
      <c r="Q16" s="6" t="s">
        <v>41</v>
      </c>
      <c r="R16" s="7"/>
      <c r="S16" s="31">
        <v>1000000</v>
      </c>
    </row>
    <row r="17" spans="2:19" x14ac:dyDescent="0.25">
      <c r="B17" s="13"/>
      <c r="C17" s="25">
        <v>572</v>
      </c>
      <c r="D17" s="25" t="s">
        <v>14</v>
      </c>
      <c r="E17" s="6" t="s">
        <v>15</v>
      </c>
      <c r="F17" s="7"/>
      <c r="G17" s="8"/>
      <c r="H17" s="22">
        <f>1000000+505000</f>
        <v>1505000</v>
      </c>
      <c r="I17" s="22"/>
      <c r="N17" s="6"/>
      <c r="O17" s="7"/>
      <c r="P17" s="7"/>
      <c r="Q17" s="6"/>
      <c r="R17" s="7"/>
      <c r="S17" s="8"/>
    </row>
    <row r="18" spans="2:19" x14ac:dyDescent="0.25">
      <c r="B18" s="13"/>
      <c r="C18" s="25">
        <v>103</v>
      </c>
      <c r="D18" s="25" t="s">
        <v>12</v>
      </c>
      <c r="E18" s="6" t="s">
        <v>40</v>
      </c>
      <c r="F18" s="7"/>
      <c r="G18" s="8"/>
      <c r="H18" s="22">
        <v>245000</v>
      </c>
      <c r="I18" s="22"/>
      <c r="N18" s="6"/>
      <c r="O18" s="7"/>
      <c r="P18" s="7"/>
      <c r="Q18" s="28" t="s">
        <v>17</v>
      </c>
      <c r="R18" s="4"/>
      <c r="S18" s="5"/>
    </row>
    <row r="19" spans="2:19" x14ac:dyDescent="0.25">
      <c r="B19" s="14"/>
      <c r="C19" s="26">
        <v>558</v>
      </c>
      <c r="D19" s="26" t="s">
        <v>14</v>
      </c>
      <c r="E19" s="9" t="s">
        <v>28</v>
      </c>
      <c r="F19" s="10"/>
      <c r="G19" s="11"/>
      <c r="H19" s="33">
        <v>250000</v>
      </c>
      <c r="I19" s="33"/>
      <c r="N19" s="6"/>
      <c r="O19" s="7"/>
      <c r="P19" s="7"/>
      <c r="Q19" s="29"/>
      <c r="R19" s="7"/>
      <c r="S19" s="8"/>
    </row>
    <row r="20" spans="2:19" x14ac:dyDescent="0.25">
      <c r="B20" s="12">
        <v>2020</v>
      </c>
      <c r="C20" s="24">
        <v>558</v>
      </c>
      <c r="D20" s="24" t="s">
        <v>14</v>
      </c>
      <c r="E20" s="3" t="s">
        <v>28</v>
      </c>
      <c r="F20" s="4"/>
      <c r="G20" s="5"/>
      <c r="H20" s="21"/>
      <c r="I20" s="21">
        <v>250000</v>
      </c>
      <c r="N20" s="6"/>
      <c r="O20" s="7"/>
      <c r="P20" s="7"/>
      <c r="Q20" s="29"/>
      <c r="R20" s="7"/>
      <c r="S20" s="8"/>
    </row>
    <row r="21" spans="2:19" x14ac:dyDescent="0.25">
      <c r="B21" s="14"/>
      <c r="C21" s="26">
        <v>572</v>
      </c>
      <c r="D21" s="26" t="s">
        <v>14</v>
      </c>
      <c r="E21" s="9" t="s">
        <v>15</v>
      </c>
      <c r="F21" s="10"/>
      <c r="G21" s="11"/>
      <c r="H21" s="33">
        <v>250000</v>
      </c>
      <c r="I21" s="33"/>
      <c r="N21" s="6"/>
      <c r="O21" s="7"/>
      <c r="P21" s="7"/>
      <c r="Q21" s="6"/>
      <c r="R21" s="7"/>
      <c r="S21" s="8"/>
    </row>
    <row r="22" spans="2:19" x14ac:dyDescent="0.25">
      <c r="B22" s="12">
        <v>2021</v>
      </c>
      <c r="C22" s="25">
        <v>558</v>
      </c>
      <c r="D22" s="25" t="s">
        <v>14</v>
      </c>
      <c r="E22" s="6" t="s">
        <v>28</v>
      </c>
      <c r="F22" s="7"/>
      <c r="G22" s="8"/>
      <c r="H22" s="43">
        <f>+H18</f>
        <v>245000</v>
      </c>
      <c r="I22" s="13"/>
      <c r="N22" s="28" t="s">
        <v>14</v>
      </c>
      <c r="O22" s="4"/>
      <c r="P22" s="32">
        <f>+P28+P26</f>
        <v>2000000</v>
      </c>
      <c r="Q22" s="6"/>
      <c r="R22" s="7"/>
      <c r="S22" s="8"/>
    </row>
    <row r="23" spans="2:19" x14ac:dyDescent="0.25">
      <c r="B23" s="14"/>
      <c r="C23" s="26">
        <v>103</v>
      </c>
      <c r="D23" s="26" t="s">
        <v>12</v>
      </c>
      <c r="E23" s="9" t="s">
        <v>40</v>
      </c>
      <c r="F23" s="10"/>
      <c r="G23" s="11"/>
      <c r="H23" s="14"/>
      <c r="I23" s="44">
        <f>+H18</f>
        <v>245000</v>
      </c>
      <c r="N23" s="6"/>
      <c r="O23" s="7"/>
      <c r="P23" s="8"/>
      <c r="Q23" s="6"/>
      <c r="R23" s="7"/>
      <c r="S23" s="8"/>
    </row>
    <row r="24" spans="2:19" x14ac:dyDescent="0.25">
      <c r="B24" s="13"/>
      <c r="C24" s="25">
        <v>572</v>
      </c>
      <c r="D24" s="25" t="s">
        <v>14</v>
      </c>
      <c r="E24" s="6" t="s">
        <v>15</v>
      </c>
      <c r="F24" s="7"/>
      <c r="G24" s="8"/>
      <c r="H24" s="13">
        <v>245000</v>
      </c>
      <c r="I24" s="38"/>
      <c r="N24" s="6"/>
      <c r="O24" s="7"/>
      <c r="P24" s="8"/>
      <c r="Q24" s="6"/>
      <c r="R24" s="7"/>
      <c r="S24" s="8"/>
    </row>
    <row r="25" spans="2:19" x14ac:dyDescent="0.25">
      <c r="B25" s="13"/>
      <c r="C25" s="25">
        <v>558</v>
      </c>
      <c r="D25" s="25" t="s">
        <v>14</v>
      </c>
      <c r="E25" s="6" t="s">
        <v>42</v>
      </c>
      <c r="F25" s="7"/>
      <c r="G25" s="8"/>
      <c r="H25" s="38"/>
      <c r="I25" s="13">
        <f>+H24</f>
        <v>245000</v>
      </c>
      <c r="N25" s="6"/>
      <c r="O25" s="7"/>
      <c r="P25" s="8"/>
      <c r="Q25" s="29" t="s">
        <v>18</v>
      </c>
      <c r="R25" s="7"/>
      <c r="S25" s="8"/>
    </row>
    <row r="26" spans="2:19" x14ac:dyDescent="0.25">
      <c r="B26" s="13"/>
      <c r="C26" s="25"/>
      <c r="D26" s="25"/>
      <c r="E26" s="6"/>
      <c r="F26" s="7"/>
      <c r="G26" s="8"/>
      <c r="H26" s="13"/>
      <c r="I26" s="13"/>
      <c r="N26" s="6" t="s">
        <v>27</v>
      </c>
      <c r="O26" s="7"/>
      <c r="P26" s="8">
        <f>+P27</f>
        <v>0</v>
      </c>
      <c r="Q26" s="6"/>
      <c r="R26" s="7"/>
      <c r="S26" s="8"/>
    </row>
    <row r="27" spans="2:19" x14ac:dyDescent="0.25">
      <c r="B27" s="13"/>
      <c r="C27" s="25"/>
      <c r="D27" s="25"/>
      <c r="E27" s="6"/>
      <c r="F27" s="7"/>
      <c r="G27" s="8"/>
      <c r="H27" s="13"/>
      <c r="I27" s="13"/>
      <c r="N27" s="6"/>
      <c r="O27" s="35" t="s">
        <v>28</v>
      </c>
      <c r="P27" s="42">
        <f>+H19-I20+H22-I25</f>
        <v>0</v>
      </c>
      <c r="Q27" s="6"/>
      <c r="R27" s="7"/>
      <c r="S27" s="8"/>
    </row>
    <row r="28" spans="2:19" x14ac:dyDescent="0.25">
      <c r="B28" s="13"/>
      <c r="C28" s="25"/>
      <c r="D28" s="25"/>
      <c r="E28" s="6"/>
      <c r="F28" s="7"/>
      <c r="G28" s="8"/>
      <c r="H28" s="13"/>
      <c r="I28" s="38"/>
      <c r="N28" s="30" t="s">
        <v>22</v>
      </c>
      <c r="O28" s="7"/>
      <c r="P28" s="31">
        <f>+P29</f>
        <v>2000000</v>
      </c>
      <c r="Q28" s="6"/>
      <c r="R28" s="7"/>
      <c r="S28" s="8"/>
    </row>
    <row r="29" spans="2:19" x14ac:dyDescent="0.25">
      <c r="B29" s="13"/>
      <c r="C29" s="25"/>
      <c r="D29" s="25"/>
      <c r="E29" s="6"/>
      <c r="F29" s="7"/>
      <c r="G29" s="8"/>
      <c r="H29" s="38"/>
      <c r="I29" s="13"/>
      <c r="N29" s="6"/>
      <c r="O29" s="35" t="s">
        <v>23</v>
      </c>
      <c r="P29" s="37">
        <f>+H17+H21+H24</f>
        <v>2000000</v>
      </c>
      <c r="Q29" s="6"/>
      <c r="R29" s="7"/>
      <c r="S29" s="8"/>
    </row>
    <row r="30" spans="2:19" x14ac:dyDescent="0.25">
      <c r="B30" s="13"/>
      <c r="C30" s="25"/>
      <c r="D30" s="25"/>
      <c r="E30" s="6"/>
      <c r="F30" s="7"/>
      <c r="G30" s="8"/>
      <c r="H30" s="38"/>
      <c r="I30" s="13"/>
      <c r="N30" s="9"/>
      <c r="O30" s="10"/>
      <c r="P30" s="11"/>
      <c r="Q30" s="9"/>
      <c r="R30" s="10"/>
      <c r="S30" s="11"/>
    </row>
    <row r="31" spans="2:19" x14ac:dyDescent="0.25">
      <c r="B31" s="13"/>
      <c r="C31" s="25"/>
      <c r="D31" s="25"/>
      <c r="E31" s="6"/>
      <c r="F31" s="7"/>
      <c r="G31" s="8"/>
      <c r="H31" s="38"/>
      <c r="I31" s="13"/>
      <c r="N31" s="2" t="s">
        <v>21</v>
      </c>
      <c r="O31" s="2"/>
      <c r="P31" s="34">
        <f>+P22</f>
        <v>2000000</v>
      </c>
      <c r="Q31" s="2" t="s">
        <v>20</v>
      </c>
      <c r="R31" s="2"/>
      <c r="S31" s="34">
        <f>+S13</f>
        <v>2000000</v>
      </c>
    </row>
    <row r="32" spans="2:19" x14ac:dyDescent="0.25">
      <c r="B32" s="13"/>
      <c r="C32" s="25"/>
      <c r="D32" s="25"/>
      <c r="E32" s="6"/>
      <c r="F32" s="7"/>
      <c r="G32" s="8"/>
      <c r="H32" s="38"/>
      <c r="I32" s="38"/>
    </row>
    <row r="33" spans="2:9" x14ac:dyDescent="0.25">
      <c r="B33" s="13"/>
      <c r="C33" s="25"/>
      <c r="D33" s="25"/>
      <c r="E33" s="6"/>
      <c r="F33" s="7"/>
      <c r="G33" s="8"/>
      <c r="H33" s="38"/>
      <c r="I33" s="13"/>
    </row>
    <row r="34" spans="2:9" x14ac:dyDescent="0.25">
      <c r="B34" s="13"/>
      <c r="C34" s="25"/>
      <c r="D34" s="25"/>
      <c r="E34" s="6"/>
      <c r="F34" s="7"/>
      <c r="G34" s="8"/>
      <c r="H34" s="13"/>
      <c r="I34" s="13"/>
    </row>
    <row r="35" spans="2:9" x14ac:dyDescent="0.25">
      <c r="B35" s="13"/>
      <c r="C35" s="25"/>
      <c r="D35" s="25"/>
      <c r="E35" s="6"/>
      <c r="F35" s="7"/>
      <c r="G35" s="8"/>
      <c r="H35" s="38"/>
      <c r="I35" s="38"/>
    </row>
    <row r="36" spans="2:9" x14ac:dyDescent="0.25">
      <c r="B36" s="14"/>
      <c r="C36" s="26"/>
      <c r="D36" s="26"/>
      <c r="E36" s="9"/>
      <c r="F36" s="10"/>
      <c r="G36" s="11"/>
      <c r="H36" s="39"/>
      <c r="I36"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9B77D-8074-49D8-95BB-C9101AAC36EF}">
  <dimension ref="A1:Z38"/>
  <sheetViews>
    <sheetView workbookViewId="0">
      <selection activeCell="D1" sqref="D1:E1"/>
    </sheetView>
  </sheetViews>
  <sheetFormatPr baseColWidth="10" defaultRowHeight="15" x14ac:dyDescent="0.25"/>
  <cols>
    <col min="8" max="9" width="12" bestFit="1" customWidth="1"/>
    <col min="19" max="19" width="11.7109375" bestFit="1" customWidth="1"/>
  </cols>
  <sheetData>
    <row r="1" spans="1:26" ht="15.75" x14ac:dyDescent="0.25">
      <c r="A1" s="1" t="s">
        <v>43</v>
      </c>
    </row>
    <row r="2" spans="1:26" ht="15.75" x14ac:dyDescent="0.25">
      <c r="A2" s="1" t="s">
        <v>44</v>
      </c>
    </row>
    <row r="3" spans="1:26" ht="15.75" x14ac:dyDescent="0.25">
      <c r="A3" s="1" t="s">
        <v>45</v>
      </c>
    </row>
    <row r="4" spans="1:26" ht="15.75" x14ac:dyDescent="0.25">
      <c r="A4" s="1" t="s">
        <v>46</v>
      </c>
    </row>
    <row r="5" spans="1:26" ht="15.75" x14ac:dyDescent="0.25">
      <c r="A5" s="1" t="s">
        <v>47</v>
      </c>
    </row>
    <row r="6" spans="1:26" ht="15.75" x14ac:dyDescent="0.25">
      <c r="A6" s="1" t="s">
        <v>48</v>
      </c>
    </row>
    <row r="7" spans="1:26" ht="15.75" x14ac:dyDescent="0.25">
      <c r="A7" s="1" t="s">
        <v>4</v>
      </c>
    </row>
    <row r="8" spans="1:26" ht="15.75" x14ac:dyDescent="0.25">
      <c r="A8" s="1" t="s">
        <v>37</v>
      </c>
    </row>
    <row r="9" spans="1:26" ht="15.75" x14ac:dyDescent="0.25">
      <c r="A9" s="1" t="s">
        <v>49</v>
      </c>
    </row>
    <row r="11" spans="1:26" x14ac:dyDescent="0.25">
      <c r="R11" s="40">
        <v>1000</v>
      </c>
      <c r="S11">
        <v>20</v>
      </c>
      <c r="T11" s="40">
        <f>+R11*S11</f>
        <v>20000</v>
      </c>
    </row>
    <row r="12" spans="1:26" x14ac:dyDescent="0.25">
      <c r="F12" t="s">
        <v>52</v>
      </c>
      <c r="T12" s="40">
        <f>+T11-T10</f>
        <v>20000</v>
      </c>
    </row>
    <row r="13" spans="1:26" x14ac:dyDescent="0.25">
      <c r="C13" s="23"/>
      <c r="D13" s="23"/>
      <c r="H13" s="27">
        <v>0.25</v>
      </c>
    </row>
    <row r="14" spans="1:26" x14ac:dyDescent="0.25">
      <c r="C14" s="23"/>
      <c r="D14" s="23"/>
      <c r="U14">
        <v>2021</v>
      </c>
    </row>
    <row r="15" spans="1:26" x14ac:dyDescent="0.25">
      <c r="C15" s="23"/>
      <c r="D15" s="23"/>
      <c r="L15" t="s">
        <v>55</v>
      </c>
      <c r="U15" s="28" t="s">
        <v>16</v>
      </c>
      <c r="V15" s="4"/>
      <c r="W15" s="4"/>
      <c r="X15" s="28" t="s">
        <v>12</v>
      </c>
      <c r="Y15" s="4"/>
      <c r="Z15" s="32">
        <f>+Z16+Z17+Z18</f>
        <v>2750000</v>
      </c>
    </row>
    <row r="16" spans="1:26" x14ac:dyDescent="0.25">
      <c r="B16" s="15" t="s">
        <v>6</v>
      </c>
      <c r="C16" s="20" t="s">
        <v>10</v>
      </c>
      <c r="D16" s="20" t="s">
        <v>11</v>
      </c>
      <c r="E16" s="16" t="s">
        <v>7</v>
      </c>
      <c r="F16" s="17"/>
      <c r="G16" s="18"/>
      <c r="H16" s="19" t="s">
        <v>8</v>
      </c>
      <c r="I16" s="20" t="s">
        <v>9</v>
      </c>
      <c r="L16">
        <v>2021</v>
      </c>
      <c r="U16" s="6"/>
      <c r="V16" s="7"/>
      <c r="W16" s="7"/>
      <c r="X16" s="6" t="s">
        <v>19</v>
      </c>
      <c r="Y16" s="7"/>
      <c r="Z16" s="31">
        <v>1000000</v>
      </c>
    </row>
    <row r="17" spans="1:26" x14ac:dyDescent="0.25">
      <c r="A17" t="s">
        <v>53</v>
      </c>
      <c r="B17" s="12">
        <v>2019</v>
      </c>
      <c r="C17" s="24">
        <v>100</v>
      </c>
      <c r="D17" s="24" t="s">
        <v>12</v>
      </c>
      <c r="E17" s="3" t="s">
        <v>30</v>
      </c>
      <c r="F17" s="4"/>
      <c r="G17" s="5"/>
      <c r="H17" s="21"/>
      <c r="I17" s="48">
        <v>2000000</v>
      </c>
      <c r="J17" s="45"/>
      <c r="K17" s="45"/>
      <c r="L17" s="28" t="s">
        <v>16</v>
      </c>
      <c r="M17" s="4"/>
      <c r="N17" s="55">
        <f>+N19</f>
        <v>1500000</v>
      </c>
      <c r="O17" s="28" t="s">
        <v>12</v>
      </c>
      <c r="P17" s="4"/>
      <c r="Q17" s="32">
        <f>+Q18+Q19+Q20</f>
        <v>3000000</v>
      </c>
      <c r="R17" t="s">
        <v>51</v>
      </c>
      <c r="S17" s="40">
        <f>+I17/2</f>
        <v>1000000</v>
      </c>
      <c r="T17" s="40">
        <f>+S17*0.25</f>
        <v>250000</v>
      </c>
      <c r="U17" s="6"/>
      <c r="V17" s="7"/>
      <c r="W17" s="7"/>
      <c r="X17" s="6" t="s">
        <v>25</v>
      </c>
      <c r="Y17" s="7"/>
      <c r="Z17" s="41">
        <f>-H20+I25</f>
        <v>750000</v>
      </c>
    </row>
    <row r="18" spans="1:26" x14ac:dyDescent="0.25">
      <c r="A18" t="s">
        <v>53</v>
      </c>
      <c r="B18" s="13"/>
      <c r="C18" s="25">
        <v>110</v>
      </c>
      <c r="D18" s="25" t="s">
        <v>12</v>
      </c>
      <c r="E18" s="6" t="s">
        <v>39</v>
      </c>
      <c r="F18" s="7"/>
      <c r="G18" s="8"/>
      <c r="H18" s="22"/>
      <c r="I18" s="49">
        <v>1000000</v>
      </c>
      <c r="L18" s="6"/>
      <c r="M18" s="7"/>
      <c r="N18" s="7"/>
      <c r="O18" s="6" t="s">
        <v>19</v>
      </c>
      <c r="P18" s="7"/>
      <c r="Q18" s="31">
        <f>+I17</f>
        <v>2000000</v>
      </c>
      <c r="S18" s="40">
        <f>+I18/2</f>
        <v>500000</v>
      </c>
      <c r="U18" s="6"/>
      <c r="V18" s="7"/>
      <c r="W18" s="7"/>
      <c r="X18" s="6" t="s">
        <v>41</v>
      </c>
      <c r="Y18" s="7"/>
      <c r="Z18" s="31">
        <v>1000000</v>
      </c>
    </row>
    <row r="19" spans="1:26" x14ac:dyDescent="0.25">
      <c r="A19" t="s">
        <v>53</v>
      </c>
      <c r="B19" s="13"/>
      <c r="C19" s="25">
        <v>572</v>
      </c>
      <c r="D19" s="25" t="s">
        <v>14</v>
      </c>
      <c r="E19" s="6" t="s">
        <v>15</v>
      </c>
      <c r="F19" s="7"/>
      <c r="G19" s="8"/>
      <c r="H19" s="49">
        <f>+T17+S18</f>
        <v>750000</v>
      </c>
      <c r="I19" s="22"/>
      <c r="L19" s="6" t="s">
        <v>56</v>
      </c>
      <c r="M19" s="7"/>
      <c r="N19" s="53">
        <f>+N20</f>
        <v>1500000</v>
      </c>
      <c r="O19" s="6" t="s">
        <v>25</v>
      </c>
      <c r="P19" s="7"/>
      <c r="Q19" s="41">
        <v>0</v>
      </c>
      <c r="U19" s="6"/>
      <c r="V19" s="7"/>
      <c r="W19" s="7"/>
      <c r="X19" s="6"/>
      <c r="Y19" s="7"/>
      <c r="Z19" s="8"/>
    </row>
    <row r="20" spans="1:26" x14ac:dyDescent="0.25">
      <c r="A20" t="s">
        <v>53</v>
      </c>
      <c r="B20" s="13"/>
      <c r="C20" s="25"/>
      <c r="D20" s="25"/>
      <c r="E20" s="6"/>
      <c r="F20" s="7"/>
      <c r="G20" s="8"/>
      <c r="H20" s="22"/>
      <c r="I20" s="22"/>
      <c r="L20" s="52" t="s">
        <v>57</v>
      </c>
      <c r="M20" s="7"/>
      <c r="N20" s="54">
        <f>+H22+H30</f>
        <v>1500000</v>
      </c>
      <c r="O20" s="6" t="s">
        <v>41</v>
      </c>
      <c r="P20" s="7"/>
      <c r="Q20" s="31">
        <f>+I18</f>
        <v>1000000</v>
      </c>
      <c r="R20" t="s">
        <v>50</v>
      </c>
      <c r="S20" s="40">
        <v>1000000</v>
      </c>
      <c r="T20" s="40">
        <v>500000</v>
      </c>
      <c r="U20" s="6"/>
      <c r="V20" s="7"/>
      <c r="W20" s="7"/>
      <c r="X20" s="28" t="s">
        <v>17</v>
      </c>
      <c r="Y20" s="4"/>
      <c r="Z20" s="5"/>
    </row>
    <row r="21" spans="1:26" x14ac:dyDescent="0.25">
      <c r="A21" t="s">
        <v>53</v>
      </c>
      <c r="B21" s="13"/>
      <c r="C21" s="25">
        <v>558</v>
      </c>
      <c r="D21" s="25" t="s">
        <v>14</v>
      </c>
      <c r="E21" s="6" t="s">
        <v>28</v>
      </c>
      <c r="F21" s="7"/>
      <c r="G21" s="8"/>
      <c r="H21" s="49">
        <f>750000</f>
        <v>750000</v>
      </c>
      <c r="I21" s="22"/>
      <c r="L21" s="6"/>
      <c r="M21" s="7"/>
      <c r="N21" s="7"/>
      <c r="O21" s="6"/>
      <c r="P21" s="7"/>
      <c r="Q21" s="8"/>
      <c r="S21" s="40">
        <f>+I18/2</f>
        <v>500000</v>
      </c>
      <c r="U21" s="6"/>
      <c r="V21" s="7"/>
      <c r="W21" s="7"/>
      <c r="X21" s="29"/>
      <c r="Y21" s="7"/>
      <c r="Z21" s="8"/>
    </row>
    <row r="22" spans="1:26" x14ac:dyDescent="0.25">
      <c r="A22" t="s">
        <v>53</v>
      </c>
      <c r="B22" s="13"/>
      <c r="C22" s="25">
        <v>210</v>
      </c>
      <c r="D22" s="25" t="s">
        <v>16</v>
      </c>
      <c r="E22" s="6" t="s">
        <v>50</v>
      </c>
      <c r="F22" s="7"/>
      <c r="G22" s="8"/>
      <c r="H22" s="47">
        <f>500000*2</f>
        <v>1000000</v>
      </c>
      <c r="I22" s="13"/>
      <c r="L22" s="6"/>
      <c r="M22" s="7"/>
      <c r="N22" s="7"/>
      <c r="O22" s="28" t="s">
        <v>17</v>
      </c>
      <c r="P22" s="4"/>
      <c r="Q22" s="5"/>
      <c r="U22" s="6"/>
      <c r="V22" s="7"/>
      <c r="W22" s="7"/>
      <c r="X22" s="29"/>
      <c r="Y22" s="7"/>
      <c r="Z22" s="8"/>
    </row>
    <row r="23" spans="1:26" x14ac:dyDescent="0.25">
      <c r="A23" t="s">
        <v>53</v>
      </c>
      <c r="B23" s="14"/>
      <c r="C23" s="26">
        <v>104</v>
      </c>
      <c r="D23" s="26" t="s">
        <v>12</v>
      </c>
      <c r="E23" s="9" t="s">
        <v>54</v>
      </c>
      <c r="F23" s="10"/>
      <c r="G23" s="11"/>
      <c r="H23" s="46">
        <v>500000</v>
      </c>
      <c r="I23" s="14"/>
      <c r="L23" s="6"/>
      <c r="M23" s="7"/>
      <c r="N23" s="7"/>
      <c r="O23" s="29"/>
      <c r="P23" s="7"/>
      <c r="Q23" s="8"/>
      <c r="U23" s="6"/>
      <c r="V23" s="7"/>
      <c r="W23" s="7"/>
      <c r="X23" s="6"/>
      <c r="Y23" s="7"/>
      <c r="Z23" s="8"/>
    </row>
    <row r="24" spans="1:26" x14ac:dyDescent="0.25">
      <c r="A24">
        <v>3</v>
      </c>
      <c r="B24" s="13"/>
      <c r="C24" s="25">
        <v>572</v>
      </c>
      <c r="D24" s="25" t="s">
        <v>14</v>
      </c>
      <c r="E24" s="6" t="s">
        <v>15</v>
      </c>
      <c r="F24" s="7"/>
      <c r="G24" s="8"/>
      <c r="H24" s="50">
        <f>+H19</f>
        <v>750000</v>
      </c>
      <c r="I24" s="13"/>
      <c r="L24" s="6"/>
      <c r="M24" s="7"/>
      <c r="N24" s="7"/>
      <c r="O24" s="29"/>
      <c r="P24" s="7"/>
      <c r="Q24" s="8"/>
      <c r="U24" s="28" t="s">
        <v>14</v>
      </c>
      <c r="V24" s="4"/>
      <c r="W24" s="32">
        <f>+W30+W28</f>
        <v>2750000</v>
      </c>
      <c r="X24" s="6"/>
      <c r="Y24" s="7"/>
      <c r="Z24" s="8"/>
    </row>
    <row r="25" spans="1:26" x14ac:dyDescent="0.25">
      <c r="B25" s="14"/>
      <c r="C25" s="26">
        <v>558</v>
      </c>
      <c r="D25" s="26" t="s">
        <v>14</v>
      </c>
      <c r="E25" s="9" t="s">
        <v>28</v>
      </c>
      <c r="F25" s="10"/>
      <c r="G25" s="11"/>
      <c r="H25" s="14"/>
      <c r="I25" s="51">
        <f>+H19</f>
        <v>750000</v>
      </c>
      <c r="L25" s="6"/>
      <c r="M25" s="7"/>
      <c r="N25" s="7"/>
      <c r="O25" s="6"/>
      <c r="P25" s="7"/>
      <c r="Q25" s="8"/>
      <c r="U25" s="6"/>
      <c r="V25" s="7"/>
      <c r="W25" s="8"/>
      <c r="X25" s="6"/>
      <c r="Y25" s="7"/>
      <c r="Z25" s="8"/>
    </row>
    <row r="26" spans="1:26" x14ac:dyDescent="0.25">
      <c r="A26">
        <v>4</v>
      </c>
      <c r="B26" s="13"/>
      <c r="C26" s="25">
        <v>104</v>
      </c>
      <c r="D26" s="25" t="s">
        <v>12</v>
      </c>
      <c r="E26" s="6" t="s">
        <v>54</v>
      </c>
      <c r="F26" s="7"/>
      <c r="G26" s="8"/>
      <c r="H26" s="13"/>
      <c r="I26" s="47">
        <f>+H23</f>
        <v>500000</v>
      </c>
      <c r="L26" s="28" t="s">
        <v>14</v>
      </c>
      <c r="M26" s="4"/>
      <c r="N26" s="32">
        <f>+N32+N30</f>
        <v>1500000</v>
      </c>
      <c r="O26" s="6"/>
      <c r="P26" s="7"/>
      <c r="Q26" s="8"/>
      <c r="U26" s="6"/>
      <c r="V26" s="7"/>
      <c r="W26" s="8"/>
      <c r="X26" s="6"/>
      <c r="Y26" s="7"/>
      <c r="Z26" s="8"/>
    </row>
    <row r="27" spans="1:26" x14ac:dyDescent="0.25">
      <c r="A27">
        <v>4</v>
      </c>
      <c r="B27" s="13"/>
      <c r="C27" s="25">
        <v>558</v>
      </c>
      <c r="D27" s="25" t="s">
        <v>14</v>
      </c>
      <c r="E27" s="6" t="s">
        <v>28</v>
      </c>
      <c r="F27" s="7"/>
      <c r="G27" s="8"/>
      <c r="H27" s="47">
        <f>+I26</f>
        <v>500000</v>
      </c>
      <c r="I27" s="13"/>
      <c r="L27" s="6"/>
      <c r="M27" s="7"/>
      <c r="N27" s="8"/>
      <c r="O27" s="6"/>
      <c r="P27" s="7"/>
      <c r="Q27" s="8"/>
      <c r="U27" s="6"/>
      <c r="V27" s="7"/>
      <c r="W27" s="8"/>
      <c r="X27" s="29" t="s">
        <v>18</v>
      </c>
      <c r="Y27" s="7"/>
      <c r="Z27" s="8"/>
    </row>
    <row r="28" spans="1:26" x14ac:dyDescent="0.25">
      <c r="B28" s="13"/>
      <c r="C28" s="25"/>
      <c r="D28" s="25"/>
      <c r="E28" s="6"/>
      <c r="F28" s="7"/>
      <c r="G28" s="8"/>
      <c r="H28" s="13"/>
      <c r="I28" s="13"/>
      <c r="L28" s="6"/>
      <c r="M28" s="7"/>
      <c r="N28" s="8"/>
      <c r="O28" s="6"/>
      <c r="P28" s="7"/>
      <c r="Q28" s="8"/>
      <c r="U28" s="6" t="s">
        <v>27</v>
      </c>
      <c r="V28" s="7"/>
      <c r="W28" s="8">
        <f>+W29</f>
        <v>1500000</v>
      </c>
      <c r="X28" s="6"/>
      <c r="Y28" s="7"/>
      <c r="Z28" s="8"/>
    </row>
    <row r="29" spans="1:26" x14ac:dyDescent="0.25">
      <c r="B29" s="13"/>
      <c r="C29" s="25">
        <v>558</v>
      </c>
      <c r="D29" s="25" t="s">
        <v>14</v>
      </c>
      <c r="E29" s="6" t="s">
        <v>28</v>
      </c>
      <c r="F29" s="7"/>
      <c r="G29" s="8"/>
      <c r="H29" s="38"/>
      <c r="I29" s="47">
        <f>+H27</f>
        <v>500000</v>
      </c>
      <c r="L29" s="6"/>
      <c r="M29" s="7"/>
      <c r="N29" s="8"/>
      <c r="O29" s="29" t="s">
        <v>18</v>
      </c>
      <c r="P29" s="7"/>
      <c r="Q29" s="8"/>
      <c r="U29" s="6"/>
      <c r="V29" s="35" t="s">
        <v>28</v>
      </c>
      <c r="W29" s="42">
        <f>+H21-I22+H24-I27</f>
        <v>1500000</v>
      </c>
      <c r="X29" s="6"/>
      <c r="Y29" s="7"/>
      <c r="Z29" s="8"/>
    </row>
    <row r="30" spans="1:26" x14ac:dyDescent="0.25">
      <c r="B30" s="13"/>
      <c r="C30" s="25">
        <v>210</v>
      </c>
      <c r="D30" s="25" t="s">
        <v>16</v>
      </c>
      <c r="E30" s="6" t="s">
        <v>50</v>
      </c>
      <c r="F30" s="7"/>
      <c r="G30" s="8"/>
      <c r="H30" s="47">
        <f>+I29</f>
        <v>500000</v>
      </c>
      <c r="I30" s="38"/>
      <c r="L30" s="6" t="s">
        <v>27</v>
      </c>
      <c r="M30" s="7"/>
      <c r="N30" s="8">
        <f>+N31</f>
        <v>0</v>
      </c>
      <c r="O30" s="6"/>
      <c r="P30" s="7"/>
      <c r="Q30" s="8"/>
      <c r="U30" s="30" t="s">
        <v>22</v>
      </c>
      <c r="V30" s="7"/>
      <c r="W30" s="31">
        <f>+W31</f>
        <v>1250000</v>
      </c>
      <c r="X30" s="6"/>
      <c r="Y30" s="7"/>
      <c r="Z30" s="8"/>
    </row>
    <row r="31" spans="1:26" x14ac:dyDescent="0.25">
      <c r="B31" s="13"/>
      <c r="C31" s="25"/>
      <c r="D31" s="25"/>
      <c r="E31" s="6"/>
      <c r="F31" s="7"/>
      <c r="G31" s="8"/>
      <c r="H31" s="38"/>
      <c r="I31" s="13"/>
      <c r="L31" s="6"/>
      <c r="M31" s="35" t="s">
        <v>28</v>
      </c>
      <c r="N31" s="42">
        <f>+H21-I25</f>
        <v>0</v>
      </c>
      <c r="O31" s="6"/>
      <c r="P31" s="7"/>
      <c r="Q31" s="8"/>
      <c r="U31" s="6"/>
      <c r="V31" s="35" t="s">
        <v>23</v>
      </c>
      <c r="W31" s="37">
        <f>+H19+H23+H26</f>
        <v>1250000</v>
      </c>
      <c r="X31" s="6"/>
      <c r="Y31" s="7"/>
      <c r="Z31" s="8"/>
    </row>
    <row r="32" spans="1:26" x14ac:dyDescent="0.25">
      <c r="B32" s="13"/>
      <c r="C32" s="25"/>
      <c r="D32" s="25"/>
      <c r="E32" s="6"/>
      <c r="F32" s="7"/>
      <c r="G32" s="8"/>
      <c r="H32" s="38"/>
      <c r="I32" s="13"/>
      <c r="L32" s="30" t="s">
        <v>22</v>
      </c>
      <c r="M32" s="7"/>
      <c r="N32" s="31">
        <f>+N33</f>
        <v>1500000</v>
      </c>
      <c r="O32" s="6"/>
      <c r="P32" s="7"/>
      <c r="Q32" s="8"/>
      <c r="U32" s="9"/>
      <c r="V32" s="10"/>
      <c r="W32" s="11"/>
      <c r="X32" s="9"/>
      <c r="Y32" s="10"/>
      <c r="Z32" s="11"/>
    </row>
    <row r="33" spans="2:26" x14ac:dyDescent="0.25">
      <c r="B33" s="13"/>
      <c r="C33" s="25"/>
      <c r="D33" s="25"/>
      <c r="E33" s="6"/>
      <c r="F33" s="7"/>
      <c r="G33" s="8"/>
      <c r="H33" s="38"/>
      <c r="I33" s="13"/>
      <c r="L33" s="6"/>
      <c r="M33" s="35" t="s">
        <v>23</v>
      </c>
      <c r="N33" s="37">
        <f>+H19+H24</f>
        <v>1500000</v>
      </c>
      <c r="O33" s="6"/>
      <c r="P33" s="7"/>
      <c r="Q33" s="8"/>
      <c r="U33" s="2" t="s">
        <v>21</v>
      </c>
      <c r="V33" s="2"/>
      <c r="W33" s="34">
        <f>+W24</f>
        <v>2750000</v>
      </c>
      <c r="X33" s="2" t="s">
        <v>20</v>
      </c>
      <c r="Y33" s="2"/>
      <c r="Z33" s="34">
        <f>+Z15</f>
        <v>2750000</v>
      </c>
    </row>
    <row r="34" spans="2:26" x14ac:dyDescent="0.25">
      <c r="B34" s="13"/>
      <c r="C34" s="25"/>
      <c r="D34" s="25"/>
      <c r="E34" s="6"/>
      <c r="F34" s="7"/>
      <c r="G34" s="8"/>
      <c r="H34" s="38"/>
      <c r="I34" s="38"/>
      <c r="L34" s="9"/>
      <c r="M34" s="10"/>
      <c r="N34" s="11"/>
      <c r="O34" s="9"/>
      <c r="P34" s="10"/>
      <c r="Q34" s="11"/>
    </row>
    <row r="35" spans="2:26" x14ac:dyDescent="0.25">
      <c r="B35" s="13"/>
      <c r="C35" s="25"/>
      <c r="D35" s="25"/>
      <c r="E35" s="6"/>
      <c r="F35" s="7"/>
      <c r="G35" s="8"/>
      <c r="H35" s="38"/>
      <c r="I35" s="13"/>
      <c r="L35" s="2" t="s">
        <v>21</v>
      </c>
      <c r="M35" s="2"/>
      <c r="N35" s="34">
        <f>+N26+N17</f>
        <v>3000000</v>
      </c>
      <c r="O35" s="2" t="s">
        <v>20</v>
      </c>
      <c r="P35" s="2"/>
      <c r="Q35" s="34">
        <f>+Q17</f>
        <v>3000000</v>
      </c>
    </row>
    <row r="36" spans="2:26" x14ac:dyDescent="0.25">
      <c r="B36" s="13"/>
      <c r="C36" s="25"/>
      <c r="D36" s="25"/>
      <c r="E36" s="6"/>
      <c r="F36" s="7"/>
      <c r="G36" s="8"/>
      <c r="H36" s="13"/>
      <c r="I36" s="13"/>
    </row>
    <row r="37" spans="2:26" x14ac:dyDescent="0.25">
      <c r="B37" s="13"/>
      <c r="C37" s="25"/>
      <c r="D37" s="25"/>
      <c r="E37" s="6"/>
      <c r="F37" s="7"/>
      <c r="G37" s="8"/>
      <c r="H37" s="38"/>
      <c r="I37" s="38"/>
    </row>
    <row r="38" spans="2:26" x14ac:dyDescent="0.25">
      <c r="B38" s="14"/>
      <c r="C38" s="26"/>
      <c r="D38" s="26"/>
      <c r="E38" s="9"/>
      <c r="F38" s="10"/>
      <c r="G38" s="11"/>
      <c r="H38" s="39"/>
      <c r="I38" s="1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4BCB7-6A09-43A3-A492-85699D7D76A4}">
  <dimension ref="A1:Z82"/>
  <sheetViews>
    <sheetView tabSelected="1" topLeftCell="A57" workbookViewId="0">
      <selection activeCell="K80" sqref="K80"/>
    </sheetView>
  </sheetViews>
  <sheetFormatPr baseColWidth="10" defaultRowHeight="15" x14ac:dyDescent="0.25"/>
  <cols>
    <col min="3" max="3" width="11.7109375" bestFit="1" customWidth="1"/>
    <col min="8" max="9" width="12" bestFit="1" customWidth="1"/>
    <col min="13" max="13" width="13" bestFit="1" customWidth="1"/>
    <col min="14" max="14" width="12" bestFit="1" customWidth="1"/>
    <col min="19" max="19" width="11.7109375" bestFit="1" customWidth="1"/>
  </cols>
  <sheetData>
    <row r="1" spans="1:26" ht="15.75" x14ac:dyDescent="0.25">
      <c r="A1" s="1" t="s">
        <v>43</v>
      </c>
    </row>
    <row r="2" spans="1:26" ht="15.75" x14ac:dyDescent="0.25">
      <c r="A2" s="1" t="s">
        <v>44</v>
      </c>
    </row>
    <row r="3" spans="1:26" ht="15.75" x14ac:dyDescent="0.25">
      <c r="A3" s="1" t="s">
        <v>45</v>
      </c>
    </row>
    <row r="4" spans="1:26" ht="15.75" x14ac:dyDescent="0.25">
      <c r="A4" s="1" t="s">
        <v>46</v>
      </c>
    </row>
    <row r="5" spans="1:26" ht="15.75" x14ac:dyDescent="0.25">
      <c r="A5" s="1" t="s">
        <v>47</v>
      </c>
    </row>
    <row r="6" spans="1:26" ht="15.75" x14ac:dyDescent="0.25">
      <c r="A6" s="1" t="s">
        <v>48</v>
      </c>
    </row>
    <row r="7" spans="1:26" ht="15.75" x14ac:dyDescent="0.25">
      <c r="A7" s="1" t="s">
        <v>4</v>
      </c>
    </row>
    <row r="8" spans="1:26" ht="15.75" x14ac:dyDescent="0.25">
      <c r="A8" s="1" t="s">
        <v>37</v>
      </c>
    </row>
    <row r="9" spans="1:26" ht="15.75" x14ac:dyDescent="0.25">
      <c r="A9" s="1" t="s">
        <v>49</v>
      </c>
    </row>
    <row r="11" spans="1:26" x14ac:dyDescent="0.25">
      <c r="R11" s="40">
        <v>1000</v>
      </c>
      <c r="S11">
        <v>20</v>
      </c>
      <c r="T11" s="40">
        <f>+R11*S11</f>
        <v>20000</v>
      </c>
    </row>
    <row r="12" spans="1:26" x14ac:dyDescent="0.25">
      <c r="F12" t="s">
        <v>52</v>
      </c>
      <c r="T12" s="40">
        <f>+T11-T10</f>
        <v>20000</v>
      </c>
    </row>
    <row r="13" spans="1:26" x14ac:dyDescent="0.25">
      <c r="C13" s="23"/>
      <c r="D13" s="23"/>
      <c r="H13" s="27">
        <v>0.25</v>
      </c>
    </row>
    <row r="14" spans="1:26" x14ac:dyDescent="0.25">
      <c r="C14" s="23"/>
      <c r="D14" s="23"/>
      <c r="U14">
        <v>2021</v>
      </c>
    </row>
    <row r="15" spans="1:26" x14ac:dyDescent="0.25">
      <c r="C15" s="23"/>
      <c r="D15" s="23"/>
      <c r="L15" t="s">
        <v>55</v>
      </c>
      <c r="U15" s="28" t="s">
        <v>16</v>
      </c>
      <c r="V15" s="4"/>
      <c r="W15" s="4"/>
      <c r="X15" s="28" t="s">
        <v>12</v>
      </c>
      <c r="Y15" s="4"/>
      <c r="Z15" s="32">
        <f>+Z16+Z17+Z18</f>
        <v>2750000</v>
      </c>
    </row>
    <row r="16" spans="1:26" x14ac:dyDescent="0.25">
      <c r="B16" s="15" t="s">
        <v>6</v>
      </c>
      <c r="C16" s="20" t="s">
        <v>10</v>
      </c>
      <c r="D16" s="20" t="s">
        <v>11</v>
      </c>
      <c r="E16" s="16" t="s">
        <v>7</v>
      </c>
      <c r="F16" s="17"/>
      <c r="G16" s="18"/>
      <c r="H16" s="19" t="s">
        <v>8</v>
      </c>
      <c r="I16" s="20" t="s">
        <v>9</v>
      </c>
      <c r="L16">
        <v>2021</v>
      </c>
      <c r="U16" s="6"/>
      <c r="V16" s="7"/>
      <c r="W16" s="7"/>
      <c r="X16" s="6" t="s">
        <v>19</v>
      </c>
      <c r="Y16" s="7"/>
      <c r="Z16" s="31">
        <v>1000000</v>
      </c>
    </row>
    <row r="17" spans="1:26" x14ac:dyDescent="0.25">
      <c r="A17" t="s">
        <v>53</v>
      </c>
      <c r="B17" s="12">
        <v>2019</v>
      </c>
      <c r="C17" s="24">
        <v>100</v>
      </c>
      <c r="D17" s="24" t="s">
        <v>12</v>
      </c>
      <c r="E17" s="3" t="s">
        <v>30</v>
      </c>
      <c r="F17" s="4"/>
      <c r="G17" s="5"/>
      <c r="H17" s="21"/>
      <c r="I17" s="48">
        <v>2000000</v>
      </c>
      <c r="J17" s="45"/>
      <c r="K17" s="45"/>
      <c r="L17" s="28" t="s">
        <v>16</v>
      </c>
      <c r="M17" s="4"/>
      <c r="N17" s="55">
        <f>+N19</f>
        <v>1500000</v>
      </c>
      <c r="O17" s="28" t="s">
        <v>12</v>
      </c>
      <c r="P17" s="4"/>
      <c r="Q17" s="32">
        <f>+Q18+Q19+Q20</f>
        <v>3000000</v>
      </c>
      <c r="R17" t="s">
        <v>51</v>
      </c>
      <c r="S17" s="40">
        <f>+I17/2</f>
        <v>1000000</v>
      </c>
      <c r="T17" s="40">
        <f>+S17*0.25</f>
        <v>250000</v>
      </c>
      <c r="U17" s="6"/>
      <c r="V17" s="7"/>
      <c r="W17" s="7"/>
      <c r="X17" s="6" t="s">
        <v>25</v>
      </c>
      <c r="Y17" s="7"/>
      <c r="Z17" s="41">
        <f>-H20+I25</f>
        <v>750000</v>
      </c>
    </row>
    <row r="18" spans="1:26" x14ac:dyDescent="0.25">
      <c r="A18" t="s">
        <v>53</v>
      </c>
      <c r="B18" s="13"/>
      <c r="C18" s="25">
        <v>110</v>
      </c>
      <c r="D18" s="25" t="s">
        <v>12</v>
      </c>
      <c r="E18" s="6" t="s">
        <v>39</v>
      </c>
      <c r="F18" s="7"/>
      <c r="G18" s="8"/>
      <c r="H18" s="22"/>
      <c r="I18" s="49">
        <v>1000000</v>
      </c>
      <c r="L18" s="6"/>
      <c r="M18" s="7"/>
      <c r="N18" s="7"/>
      <c r="O18" s="6" t="s">
        <v>19</v>
      </c>
      <c r="P18" s="7"/>
      <c r="Q18" s="31">
        <f>+I17</f>
        <v>2000000</v>
      </c>
      <c r="S18" s="40">
        <f>+I18/2</f>
        <v>500000</v>
      </c>
      <c r="U18" s="6"/>
      <c r="V18" s="7"/>
      <c r="W18" s="7"/>
      <c r="X18" s="6" t="s">
        <v>41</v>
      </c>
      <c r="Y18" s="7"/>
      <c r="Z18" s="31">
        <v>1000000</v>
      </c>
    </row>
    <row r="19" spans="1:26" x14ac:dyDescent="0.25">
      <c r="A19" t="s">
        <v>53</v>
      </c>
      <c r="B19" s="13"/>
      <c r="C19" s="25">
        <v>572</v>
      </c>
      <c r="D19" s="25" t="s">
        <v>14</v>
      </c>
      <c r="E19" s="6" t="s">
        <v>15</v>
      </c>
      <c r="F19" s="7"/>
      <c r="G19" s="8"/>
      <c r="H19" s="49">
        <f>+T17+S18</f>
        <v>750000</v>
      </c>
      <c r="I19" s="22"/>
      <c r="L19" s="6" t="s">
        <v>56</v>
      </c>
      <c r="M19" s="7"/>
      <c r="N19" s="53">
        <f>+N20</f>
        <v>1500000</v>
      </c>
      <c r="O19" s="6" t="s">
        <v>25</v>
      </c>
      <c r="P19" s="7"/>
      <c r="Q19" s="41">
        <v>0</v>
      </c>
      <c r="U19" s="6"/>
      <c r="V19" s="7"/>
      <c r="W19" s="7"/>
      <c r="X19" s="6"/>
      <c r="Y19" s="7"/>
      <c r="Z19" s="8"/>
    </row>
    <row r="20" spans="1:26" x14ac:dyDescent="0.25">
      <c r="A20" t="s">
        <v>53</v>
      </c>
      <c r="B20" s="13"/>
      <c r="C20" s="25"/>
      <c r="D20" s="25"/>
      <c r="E20" s="6"/>
      <c r="F20" s="7"/>
      <c r="G20" s="8"/>
      <c r="H20" s="22"/>
      <c r="I20" s="22"/>
      <c r="L20" s="52" t="s">
        <v>57</v>
      </c>
      <c r="M20" s="7"/>
      <c r="N20" s="54">
        <f>+H22+H30</f>
        <v>1500000</v>
      </c>
      <c r="O20" s="6" t="s">
        <v>41</v>
      </c>
      <c r="P20" s="7"/>
      <c r="Q20" s="31">
        <f>+I18</f>
        <v>1000000</v>
      </c>
      <c r="R20" t="s">
        <v>50</v>
      </c>
      <c r="S20" s="40">
        <v>1000000</v>
      </c>
      <c r="T20" s="40">
        <v>500000</v>
      </c>
      <c r="U20" s="6"/>
      <c r="V20" s="7"/>
      <c r="W20" s="7"/>
      <c r="X20" s="28" t="s">
        <v>17</v>
      </c>
      <c r="Y20" s="4"/>
      <c r="Z20" s="5"/>
    </row>
    <row r="21" spans="1:26" x14ac:dyDescent="0.25">
      <c r="A21" t="s">
        <v>53</v>
      </c>
      <c r="B21" s="13"/>
      <c r="C21" s="25">
        <v>558</v>
      </c>
      <c r="D21" s="25" t="s">
        <v>14</v>
      </c>
      <c r="E21" s="6" t="s">
        <v>28</v>
      </c>
      <c r="F21" s="7"/>
      <c r="G21" s="8"/>
      <c r="H21" s="49">
        <f>750000</f>
        <v>750000</v>
      </c>
      <c r="I21" s="22"/>
      <c r="L21" s="6"/>
      <c r="M21" s="7"/>
      <c r="N21" s="7"/>
      <c r="O21" s="6"/>
      <c r="P21" s="7"/>
      <c r="Q21" s="8"/>
      <c r="S21" s="40">
        <f>+I18/2</f>
        <v>500000</v>
      </c>
      <c r="U21" s="6"/>
      <c r="V21" s="7"/>
      <c r="W21" s="7"/>
      <c r="X21" s="29"/>
      <c r="Y21" s="7"/>
      <c r="Z21" s="8"/>
    </row>
    <row r="22" spans="1:26" x14ac:dyDescent="0.25">
      <c r="A22" t="s">
        <v>53</v>
      </c>
      <c r="B22" s="13"/>
      <c r="C22" s="25">
        <v>210</v>
      </c>
      <c r="D22" s="25" t="s">
        <v>16</v>
      </c>
      <c r="E22" s="6" t="s">
        <v>50</v>
      </c>
      <c r="F22" s="7"/>
      <c r="G22" s="8"/>
      <c r="H22" s="47">
        <f>500000*2</f>
        <v>1000000</v>
      </c>
      <c r="I22" s="13"/>
      <c r="L22" s="6"/>
      <c r="M22" s="7"/>
      <c r="N22" s="7"/>
      <c r="O22" s="28" t="s">
        <v>17</v>
      </c>
      <c r="P22" s="4"/>
      <c r="Q22" s="5"/>
      <c r="U22" s="6"/>
      <c r="V22" s="7"/>
      <c r="W22" s="7"/>
      <c r="X22" s="29"/>
      <c r="Y22" s="7"/>
      <c r="Z22" s="8"/>
    </row>
    <row r="23" spans="1:26" x14ac:dyDescent="0.25">
      <c r="A23" t="s">
        <v>53</v>
      </c>
      <c r="B23" s="14"/>
      <c r="C23" s="26">
        <v>104</v>
      </c>
      <c r="D23" s="26" t="s">
        <v>12</v>
      </c>
      <c r="E23" s="9" t="s">
        <v>54</v>
      </c>
      <c r="F23" s="10"/>
      <c r="G23" s="11"/>
      <c r="H23" s="46">
        <v>500000</v>
      </c>
      <c r="I23" s="14"/>
      <c r="L23" s="6"/>
      <c r="M23" s="7"/>
      <c r="N23" s="7"/>
      <c r="O23" s="29"/>
      <c r="P23" s="7"/>
      <c r="Q23" s="8"/>
      <c r="U23" s="6"/>
      <c r="V23" s="7"/>
      <c r="W23" s="7"/>
      <c r="X23" s="6"/>
      <c r="Y23" s="7"/>
      <c r="Z23" s="8"/>
    </row>
    <row r="24" spans="1:26" x14ac:dyDescent="0.25">
      <c r="A24">
        <v>3</v>
      </c>
      <c r="B24" s="13"/>
      <c r="C24" s="25">
        <v>572</v>
      </c>
      <c r="D24" s="25" t="s">
        <v>14</v>
      </c>
      <c r="E24" s="6" t="s">
        <v>15</v>
      </c>
      <c r="F24" s="7"/>
      <c r="G24" s="8"/>
      <c r="H24" s="50">
        <f>+H19</f>
        <v>750000</v>
      </c>
      <c r="I24" s="13"/>
      <c r="L24" s="6"/>
      <c r="M24" s="7"/>
      <c r="N24" s="7"/>
      <c r="O24" s="29"/>
      <c r="P24" s="7"/>
      <c r="Q24" s="8"/>
      <c r="U24" s="28" t="s">
        <v>14</v>
      </c>
      <c r="V24" s="4"/>
      <c r="W24" s="32">
        <f>+W30+W28</f>
        <v>2750000</v>
      </c>
      <c r="X24" s="6"/>
      <c r="Y24" s="7"/>
      <c r="Z24" s="8"/>
    </row>
    <row r="25" spans="1:26" x14ac:dyDescent="0.25">
      <c r="B25" s="14"/>
      <c r="C25" s="26">
        <v>558</v>
      </c>
      <c r="D25" s="26" t="s">
        <v>14</v>
      </c>
      <c r="E25" s="9" t="s">
        <v>28</v>
      </c>
      <c r="F25" s="10"/>
      <c r="G25" s="11"/>
      <c r="H25" s="14"/>
      <c r="I25" s="51">
        <f>+H19</f>
        <v>750000</v>
      </c>
      <c r="L25" s="6"/>
      <c r="M25" s="7"/>
      <c r="N25" s="7"/>
      <c r="O25" s="6"/>
      <c r="P25" s="7"/>
      <c r="Q25" s="8"/>
      <c r="U25" s="6"/>
      <c r="V25" s="7"/>
      <c r="W25" s="8"/>
      <c r="X25" s="6"/>
      <c r="Y25" s="7"/>
      <c r="Z25" s="8"/>
    </row>
    <row r="26" spans="1:26" x14ac:dyDescent="0.25">
      <c r="A26">
        <v>4</v>
      </c>
      <c r="B26" s="13"/>
      <c r="C26" s="25">
        <v>104</v>
      </c>
      <c r="D26" s="25" t="s">
        <v>12</v>
      </c>
      <c r="E26" s="6" t="s">
        <v>54</v>
      </c>
      <c r="F26" s="7"/>
      <c r="G26" s="8"/>
      <c r="H26" s="13"/>
      <c r="I26" s="47">
        <f>+H23</f>
        <v>500000</v>
      </c>
      <c r="L26" s="28" t="s">
        <v>14</v>
      </c>
      <c r="M26" s="4"/>
      <c r="N26" s="32">
        <f>+N32+N30</f>
        <v>1500000</v>
      </c>
      <c r="O26" s="6"/>
      <c r="P26" s="7"/>
      <c r="Q26" s="8"/>
      <c r="U26" s="6"/>
      <c r="V26" s="7"/>
      <c r="W26" s="8"/>
      <c r="X26" s="6"/>
      <c r="Y26" s="7"/>
      <c r="Z26" s="8"/>
    </row>
    <row r="27" spans="1:26" x14ac:dyDescent="0.25">
      <c r="A27">
        <v>4</v>
      </c>
      <c r="B27" s="13"/>
      <c r="C27" s="25">
        <v>558</v>
      </c>
      <c r="D27" s="25" t="s">
        <v>14</v>
      </c>
      <c r="E27" s="6" t="s">
        <v>28</v>
      </c>
      <c r="F27" s="7"/>
      <c r="G27" s="8"/>
      <c r="H27" s="47">
        <f>+I26</f>
        <v>500000</v>
      </c>
      <c r="I27" s="13"/>
      <c r="L27" s="6"/>
      <c r="M27" s="7"/>
      <c r="N27" s="8"/>
      <c r="O27" s="6"/>
      <c r="P27" s="7"/>
      <c r="Q27" s="8"/>
      <c r="U27" s="6"/>
      <c r="V27" s="7"/>
      <c r="W27" s="8"/>
      <c r="X27" s="29" t="s">
        <v>18</v>
      </c>
      <c r="Y27" s="7"/>
      <c r="Z27" s="8"/>
    </row>
    <row r="28" spans="1:26" x14ac:dyDescent="0.25">
      <c r="B28" s="13"/>
      <c r="C28" s="25"/>
      <c r="D28" s="25"/>
      <c r="E28" s="6"/>
      <c r="F28" s="7"/>
      <c r="G28" s="8"/>
      <c r="H28" s="13"/>
      <c r="I28" s="13"/>
      <c r="L28" s="6"/>
      <c r="M28" s="7"/>
      <c r="N28" s="8"/>
      <c r="O28" s="6"/>
      <c r="P28" s="7"/>
      <c r="Q28" s="8"/>
      <c r="U28" s="6" t="s">
        <v>27</v>
      </c>
      <c r="V28" s="7"/>
      <c r="W28" s="8">
        <f>+W29</f>
        <v>1500000</v>
      </c>
      <c r="X28" s="6"/>
      <c r="Y28" s="7"/>
      <c r="Z28" s="8"/>
    </row>
    <row r="29" spans="1:26" x14ac:dyDescent="0.25">
      <c r="B29" s="13"/>
      <c r="C29" s="25">
        <v>558</v>
      </c>
      <c r="D29" s="25" t="s">
        <v>14</v>
      </c>
      <c r="E29" s="6" t="s">
        <v>28</v>
      </c>
      <c r="F29" s="7"/>
      <c r="G29" s="8"/>
      <c r="H29" s="38"/>
      <c r="I29" s="47">
        <f>+H27</f>
        <v>500000</v>
      </c>
      <c r="L29" s="6"/>
      <c r="M29" s="7"/>
      <c r="N29" s="8"/>
      <c r="O29" s="29" t="s">
        <v>18</v>
      </c>
      <c r="P29" s="7"/>
      <c r="Q29" s="8"/>
      <c r="U29" s="6"/>
      <c r="V29" s="35" t="s">
        <v>28</v>
      </c>
      <c r="W29" s="42">
        <f>+H21-I22+H24-I27</f>
        <v>1500000</v>
      </c>
      <c r="X29" s="6"/>
      <c r="Y29" s="7"/>
      <c r="Z29" s="8"/>
    </row>
    <row r="30" spans="1:26" x14ac:dyDescent="0.25">
      <c r="B30" s="14"/>
      <c r="C30" s="26">
        <v>210</v>
      </c>
      <c r="D30" s="26" t="s">
        <v>16</v>
      </c>
      <c r="E30" s="9" t="s">
        <v>50</v>
      </c>
      <c r="F30" s="10"/>
      <c r="G30" s="11"/>
      <c r="H30" s="46">
        <f>+I29</f>
        <v>500000</v>
      </c>
      <c r="I30" s="39"/>
      <c r="L30" s="6" t="s">
        <v>27</v>
      </c>
      <c r="M30" s="7"/>
      <c r="N30" s="8">
        <f>+N31</f>
        <v>0</v>
      </c>
      <c r="O30" s="6"/>
      <c r="P30" s="7"/>
      <c r="Q30" s="8"/>
      <c r="U30" s="30" t="s">
        <v>22</v>
      </c>
      <c r="V30" s="7"/>
      <c r="W30" s="31">
        <f>+W31</f>
        <v>1250000</v>
      </c>
      <c r="X30" s="6"/>
      <c r="Y30" s="7"/>
      <c r="Z30" s="8"/>
    </row>
    <row r="31" spans="1:26" x14ac:dyDescent="0.25">
      <c r="B31" s="56">
        <v>43983</v>
      </c>
      <c r="C31" s="25">
        <v>239</v>
      </c>
      <c r="D31" s="25" t="s">
        <v>16</v>
      </c>
      <c r="E31" s="6" t="s">
        <v>58</v>
      </c>
      <c r="F31" s="7"/>
      <c r="G31" s="8"/>
      <c r="H31" s="38">
        <v>250000</v>
      </c>
      <c r="I31" s="13"/>
      <c r="L31" s="6"/>
      <c r="M31" s="35" t="s">
        <v>28</v>
      </c>
      <c r="N31" s="42">
        <f>+H21-I25</f>
        <v>0</v>
      </c>
      <c r="O31" s="6"/>
      <c r="P31" s="7"/>
      <c r="Q31" s="8"/>
      <c r="U31" s="6"/>
      <c r="V31" s="35" t="s">
        <v>23</v>
      </c>
      <c r="W31" s="37">
        <f>+H19+H23+H26</f>
        <v>1250000</v>
      </c>
      <c r="X31" s="6"/>
      <c r="Y31" s="7"/>
      <c r="Z31" s="8"/>
    </row>
    <row r="32" spans="1:26" x14ac:dyDescent="0.25">
      <c r="B32" s="13"/>
      <c r="C32" s="25">
        <v>472</v>
      </c>
      <c r="D32" s="25" t="s">
        <v>14</v>
      </c>
      <c r="E32" s="6" t="s">
        <v>59</v>
      </c>
      <c r="F32" s="7"/>
      <c r="G32" s="8"/>
      <c r="H32" s="38">
        <f>+H31*0.21</f>
        <v>52500</v>
      </c>
      <c r="I32" s="13"/>
      <c r="L32" s="30" t="s">
        <v>22</v>
      </c>
      <c r="M32" s="7"/>
      <c r="N32" s="31">
        <f>+N33</f>
        <v>1500000</v>
      </c>
      <c r="O32" s="6"/>
      <c r="P32" s="7"/>
      <c r="Q32" s="8"/>
      <c r="U32" s="9"/>
      <c r="V32" s="10"/>
      <c r="W32" s="11"/>
      <c r="X32" s="9"/>
      <c r="Y32" s="10"/>
      <c r="Z32" s="11"/>
    </row>
    <row r="33" spans="2:26" x14ac:dyDescent="0.25">
      <c r="B33" s="14"/>
      <c r="C33" s="26">
        <v>410</v>
      </c>
      <c r="D33" s="26" t="s">
        <v>18</v>
      </c>
      <c r="E33" s="9" t="s">
        <v>60</v>
      </c>
      <c r="F33" s="10"/>
      <c r="G33" s="11"/>
      <c r="H33" s="39"/>
      <c r="I33" s="39">
        <f>+H31+H32</f>
        <v>302500</v>
      </c>
      <c r="L33" s="6"/>
      <c r="M33" s="35" t="s">
        <v>23</v>
      </c>
      <c r="N33" s="37">
        <f>+H19+H24</f>
        <v>1500000</v>
      </c>
      <c r="O33" s="6"/>
      <c r="P33" s="7"/>
      <c r="Q33" s="8"/>
      <c r="U33" s="2" t="s">
        <v>21</v>
      </c>
      <c r="V33" s="2"/>
      <c r="W33" s="34">
        <f>+W24</f>
        <v>2750000</v>
      </c>
      <c r="X33" s="2" t="s">
        <v>20</v>
      </c>
      <c r="Y33" s="2"/>
      <c r="Z33" s="34">
        <f>+Z15</f>
        <v>2750000</v>
      </c>
    </row>
    <row r="34" spans="2:26" x14ac:dyDescent="0.25">
      <c r="B34" s="56">
        <v>44012</v>
      </c>
      <c r="C34" s="25">
        <v>4700</v>
      </c>
      <c r="D34" s="25" t="s">
        <v>14</v>
      </c>
      <c r="E34" s="6" t="s">
        <v>77</v>
      </c>
      <c r="F34" s="7"/>
      <c r="G34" s="8"/>
      <c r="H34" s="38">
        <f>+H32</f>
        <v>52500</v>
      </c>
      <c r="I34" s="38"/>
      <c r="L34" s="9"/>
      <c r="M34" s="10"/>
      <c r="N34" s="11"/>
      <c r="O34" s="9"/>
      <c r="P34" s="10"/>
      <c r="Q34" s="11"/>
    </row>
    <row r="35" spans="2:26" x14ac:dyDescent="0.25">
      <c r="B35" s="14"/>
      <c r="C35" s="26">
        <v>472</v>
      </c>
      <c r="D35" s="26" t="s">
        <v>14</v>
      </c>
      <c r="E35" s="9" t="str">
        <f>+E32</f>
        <v>IVA SOP</v>
      </c>
      <c r="F35" s="10"/>
      <c r="G35" s="11"/>
      <c r="H35" s="39"/>
      <c r="I35" s="39">
        <f>+H32</f>
        <v>52500</v>
      </c>
      <c r="L35" s="2" t="s">
        <v>21</v>
      </c>
      <c r="M35" s="2"/>
      <c r="N35" s="34">
        <f>+N26+N17</f>
        <v>3000000</v>
      </c>
      <c r="O35" s="2" t="s">
        <v>20</v>
      </c>
      <c r="P35" s="2"/>
      <c r="Q35" s="34">
        <f>+Q17</f>
        <v>3000000</v>
      </c>
    </row>
    <row r="36" spans="2:26" x14ac:dyDescent="0.25">
      <c r="B36" s="56">
        <v>44013</v>
      </c>
      <c r="C36" s="25">
        <v>170</v>
      </c>
      <c r="D36" s="25" t="s">
        <v>17</v>
      </c>
      <c r="E36" s="6" t="s">
        <v>61</v>
      </c>
      <c r="F36" s="7"/>
      <c r="G36" s="8"/>
      <c r="H36" s="38"/>
      <c r="I36" s="38">
        <v>750000</v>
      </c>
    </row>
    <row r="37" spans="2:26" x14ac:dyDescent="0.25">
      <c r="B37" s="13"/>
      <c r="C37" s="25">
        <v>572</v>
      </c>
      <c r="D37" s="25" t="s">
        <v>14</v>
      </c>
      <c r="E37" s="6" t="s">
        <v>23</v>
      </c>
      <c r="F37" s="7"/>
      <c r="G37" s="8"/>
      <c r="H37" s="38">
        <v>1000000</v>
      </c>
      <c r="I37" s="13"/>
    </row>
    <row r="38" spans="2:26" x14ac:dyDescent="0.25">
      <c r="B38" s="13"/>
      <c r="C38" s="25">
        <v>520</v>
      </c>
      <c r="D38" s="25" t="s">
        <v>18</v>
      </c>
      <c r="E38" s="6" t="s">
        <v>62</v>
      </c>
      <c r="F38" s="7"/>
      <c r="G38" s="8"/>
      <c r="H38" s="13"/>
      <c r="I38" s="38">
        <v>250000</v>
      </c>
    </row>
    <row r="39" spans="2:26" x14ac:dyDescent="0.25">
      <c r="B39" s="13"/>
      <c r="C39" s="25"/>
      <c r="D39" s="25"/>
      <c r="E39" s="6"/>
      <c r="F39" s="7"/>
      <c r="G39" s="8"/>
      <c r="H39" s="38"/>
      <c r="I39" s="38"/>
    </row>
    <row r="40" spans="2:26" x14ac:dyDescent="0.25">
      <c r="B40" s="14"/>
      <c r="C40" s="26"/>
      <c r="D40" s="26"/>
      <c r="E40" s="9"/>
      <c r="F40" s="10"/>
      <c r="G40" s="11"/>
      <c r="H40" s="39"/>
      <c r="I40" s="14"/>
    </row>
    <row r="41" spans="2:26" x14ac:dyDescent="0.25">
      <c r="B41" s="56">
        <v>44044</v>
      </c>
      <c r="C41" s="25">
        <v>410</v>
      </c>
      <c r="D41" s="25" t="s">
        <v>18</v>
      </c>
      <c r="E41" s="6" t="s">
        <v>60</v>
      </c>
      <c r="F41" s="7"/>
      <c r="G41" s="8"/>
      <c r="H41" s="38">
        <f>+I33</f>
        <v>302500</v>
      </c>
      <c r="I41" s="38"/>
      <c r="L41" t="s">
        <v>69</v>
      </c>
      <c r="M41" t="s">
        <v>70</v>
      </c>
      <c r="N41" t="s">
        <v>72</v>
      </c>
      <c r="O41" t="s">
        <v>71</v>
      </c>
    </row>
    <row r="42" spans="2:26" x14ac:dyDescent="0.25">
      <c r="B42" s="14"/>
      <c r="C42" s="26">
        <v>572</v>
      </c>
      <c r="D42" s="26" t="s">
        <v>14</v>
      </c>
      <c r="E42" s="9" t="s">
        <v>23</v>
      </c>
      <c r="F42" s="10"/>
      <c r="G42" s="11"/>
      <c r="H42" s="39"/>
      <c r="I42" s="39">
        <f>+H41</f>
        <v>302500</v>
      </c>
      <c r="K42">
        <v>0</v>
      </c>
      <c r="O42" s="63">
        <v>1000000</v>
      </c>
    </row>
    <row r="43" spans="2:26" x14ac:dyDescent="0.25">
      <c r="B43" s="56">
        <v>44196</v>
      </c>
      <c r="C43" s="25">
        <v>662</v>
      </c>
      <c r="D43" s="25" t="s">
        <v>63</v>
      </c>
      <c r="E43" s="6" t="s">
        <v>64</v>
      </c>
      <c r="F43" s="7"/>
      <c r="G43" s="8"/>
      <c r="H43" s="38">
        <f>+H37*1%</f>
        <v>10000</v>
      </c>
      <c r="I43" s="38"/>
      <c r="K43">
        <v>1</v>
      </c>
      <c r="M43" s="64">
        <f>+O42*$P$43</f>
        <v>10000</v>
      </c>
      <c r="N43" s="45">
        <f>+M43</f>
        <v>10000</v>
      </c>
      <c r="O43" s="63">
        <f>+O42-L43</f>
        <v>1000000</v>
      </c>
      <c r="P43" s="27">
        <v>0.01</v>
      </c>
    </row>
    <row r="44" spans="2:26" x14ac:dyDescent="0.25">
      <c r="B44" s="14"/>
      <c r="C44" s="26">
        <v>572</v>
      </c>
      <c r="D44" s="26" t="s">
        <v>14</v>
      </c>
      <c r="E44" s="9" t="s">
        <v>23</v>
      </c>
      <c r="F44" s="10"/>
      <c r="G44" s="11"/>
      <c r="H44" s="39"/>
      <c r="I44" s="39">
        <f>+H43</f>
        <v>10000</v>
      </c>
      <c r="K44">
        <v>2</v>
      </c>
      <c r="L44" s="63">
        <v>250000</v>
      </c>
      <c r="M44" s="64">
        <f>+O43*$P$43</f>
        <v>10000</v>
      </c>
      <c r="N44" s="45">
        <f>+L44+M44</f>
        <v>260000</v>
      </c>
      <c r="O44" s="63">
        <f t="shared" ref="O44:O50" si="0">+O43-L44</f>
        <v>750000</v>
      </c>
    </row>
    <row r="45" spans="2:26" x14ac:dyDescent="0.25">
      <c r="B45" s="56">
        <v>44196</v>
      </c>
      <c r="C45" s="25">
        <v>239</v>
      </c>
      <c r="D45" s="25" t="s">
        <v>16</v>
      </c>
      <c r="E45" s="6" t="s">
        <v>65</v>
      </c>
      <c r="F45" s="7"/>
      <c r="G45" s="8"/>
      <c r="H45" s="38">
        <v>10000</v>
      </c>
      <c r="I45" s="38"/>
      <c r="K45">
        <v>3</v>
      </c>
      <c r="M45" s="64">
        <f t="shared" ref="M45:M51" si="1">+O44*$P$43</f>
        <v>7500</v>
      </c>
      <c r="N45" s="45">
        <f t="shared" ref="N45:N50" si="2">+L45+M45</f>
        <v>7500</v>
      </c>
      <c r="O45" s="63">
        <f t="shared" si="0"/>
        <v>750000</v>
      </c>
    </row>
    <row r="46" spans="2:26" x14ac:dyDescent="0.25">
      <c r="B46" s="14"/>
      <c r="C46" s="26">
        <v>733</v>
      </c>
      <c r="D46" s="26" t="s">
        <v>67</v>
      </c>
      <c r="E46" s="9" t="s">
        <v>66</v>
      </c>
      <c r="F46" s="10"/>
      <c r="G46" s="11"/>
      <c r="H46" s="39"/>
      <c r="I46" s="39">
        <f>+H45</f>
        <v>10000</v>
      </c>
      <c r="K46">
        <v>4</v>
      </c>
      <c r="L46" s="63">
        <v>250000</v>
      </c>
      <c r="M46" s="64">
        <f t="shared" si="1"/>
        <v>7500</v>
      </c>
      <c r="N46" s="45">
        <f t="shared" si="2"/>
        <v>257500</v>
      </c>
      <c r="O46" s="63">
        <f t="shared" si="0"/>
        <v>500000</v>
      </c>
    </row>
    <row r="47" spans="2:26" x14ac:dyDescent="0.25">
      <c r="B47" s="57"/>
      <c r="C47" s="58"/>
      <c r="D47" s="58"/>
      <c r="E47" s="59"/>
      <c r="F47" s="60"/>
      <c r="G47" s="61"/>
      <c r="H47" s="62"/>
      <c r="I47" s="62"/>
      <c r="K47">
        <v>5</v>
      </c>
      <c r="M47" s="64">
        <f t="shared" si="1"/>
        <v>5000</v>
      </c>
      <c r="N47" s="45">
        <f t="shared" si="2"/>
        <v>5000</v>
      </c>
      <c r="O47" s="63">
        <f t="shared" si="0"/>
        <v>500000</v>
      </c>
    </row>
    <row r="48" spans="2:26" x14ac:dyDescent="0.25">
      <c r="B48" s="13"/>
      <c r="C48" s="25"/>
      <c r="D48" s="25"/>
      <c r="E48" s="6"/>
      <c r="F48" s="7"/>
      <c r="G48" s="8"/>
      <c r="H48" s="38"/>
      <c r="I48" s="38"/>
      <c r="K48">
        <v>6</v>
      </c>
      <c r="L48" s="63">
        <v>250000</v>
      </c>
      <c r="M48" s="64">
        <f t="shared" si="1"/>
        <v>5000</v>
      </c>
      <c r="N48" s="45">
        <f t="shared" si="2"/>
        <v>255000</v>
      </c>
      <c r="O48" s="63">
        <f t="shared" si="0"/>
        <v>250000</v>
      </c>
    </row>
    <row r="49" spans="2:15" x14ac:dyDescent="0.25">
      <c r="B49" s="56">
        <v>44216</v>
      </c>
      <c r="C49" s="25">
        <v>4700</v>
      </c>
      <c r="D49" s="25" t="s">
        <v>14</v>
      </c>
      <c r="E49" s="6" t="s">
        <v>77</v>
      </c>
      <c r="F49" s="7"/>
      <c r="G49" s="8"/>
      <c r="H49" s="38"/>
      <c r="I49" s="38">
        <f>+H50</f>
        <v>52500</v>
      </c>
      <c r="K49">
        <v>7</v>
      </c>
      <c r="M49" s="64">
        <f t="shared" si="1"/>
        <v>2500</v>
      </c>
      <c r="N49" s="45">
        <f t="shared" si="2"/>
        <v>2500</v>
      </c>
      <c r="O49" s="63">
        <f t="shared" si="0"/>
        <v>250000</v>
      </c>
    </row>
    <row r="50" spans="2:15" x14ac:dyDescent="0.25">
      <c r="B50" s="14"/>
      <c r="C50" s="26">
        <v>572</v>
      </c>
      <c r="D50" s="26" t="s">
        <v>14</v>
      </c>
      <c r="E50" s="9" t="str">
        <f>+E42</f>
        <v>Bancos</v>
      </c>
      <c r="F50" s="10"/>
      <c r="G50" s="11"/>
      <c r="H50" s="39">
        <f>+I35</f>
        <v>52500</v>
      </c>
      <c r="I50" s="39"/>
      <c r="K50">
        <v>8</v>
      </c>
      <c r="L50" s="63">
        <v>250000</v>
      </c>
      <c r="M50" s="64">
        <f t="shared" si="1"/>
        <v>2500</v>
      </c>
      <c r="N50" s="45">
        <f t="shared" si="2"/>
        <v>252500</v>
      </c>
      <c r="O50" s="63">
        <f t="shared" si="0"/>
        <v>0</v>
      </c>
    </row>
    <row r="51" spans="2:15" x14ac:dyDescent="0.25">
      <c r="B51" s="56">
        <v>44377</v>
      </c>
      <c r="C51" s="25">
        <v>662</v>
      </c>
      <c r="D51" s="25" t="s">
        <v>63</v>
      </c>
      <c r="E51" s="6" t="s">
        <v>68</v>
      </c>
      <c r="F51" s="7"/>
      <c r="G51" s="8"/>
      <c r="H51" s="38">
        <v>10000</v>
      </c>
      <c r="I51" s="38"/>
      <c r="M51" s="64">
        <f t="shared" si="1"/>
        <v>0</v>
      </c>
    </row>
    <row r="52" spans="2:15" x14ac:dyDescent="0.25">
      <c r="B52" s="13"/>
      <c r="C52" s="25">
        <v>520</v>
      </c>
      <c r="D52" s="25" t="s">
        <v>18</v>
      </c>
      <c r="E52" s="6" t="s">
        <v>73</v>
      </c>
      <c r="F52" s="7"/>
      <c r="G52" s="8"/>
      <c r="H52" s="38">
        <v>250000</v>
      </c>
      <c r="I52" s="38"/>
      <c r="L52" s="63">
        <f>SUM(L44:L50)</f>
        <v>1000000</v>
      </c>
      <c r="M52" s="45">
        <f>SUM(M43:M50)</f>
        <v>50000</v>
      </c>
      <c r="N52" s="45">
        <f>SUM(N43:N50)</f>
        <v>1050000</v>
      </c>
    </row>
    <row r="53" spans="2:15" x14ac:dyDescent="0.25">
      <c r="B53" s="14"/>
      <c r="C53" s="26">
        <v>572</v>
      </c>
      <c r="D53" s="26" t="s">
        <v>16</v>
      </c>
      <c r="E53" s="9" t="s">
        <v>23</v>
      </c>
      <c r="F53" s="10"/>
      <c r="G53" s="11"/>
      <c r="H53" s="39"/>
      <c r="I53" s="39">
        <v>260000</v>
      </c>
    </row>
    <row r="54" spans="2:15" x14ac:dyDescent="0.25">
      <c r="B54" s="56">
        <v>44377</v>
      </c>
      <c r="C54" s="25">
        <v>170</v>
      </c>
      <c r="D54" s="25" t="s">
        <v>17</v>
      </c>
      <c r="E54" s="6" t="s">
        <v>74</v>
      </c>
      <c r="F54" s="7"/>
      <c r="G54" s="8"/>
      <c r="H54" s="38">
        <v>250000</v>
      </c>
      <c r="I54" s="38"/>
    </row>
    <row r="55" spans="2:15" x14ac:dyDescent="0.25">
      <c r="B55" s="14"/>
      <c r="C55" s="26">
        <v>520</v>
      </c>
      <c r="D55" s="26" t="s">
        <v>18</v>
      </c>
      <c r="E55" s="9" t="s">
        <v>73</v>
      </c>
      <c r="F55" s="10"/>
      <c r="G55" s="11"/>
      <c r="H55" s="39"/>
      <c r="I55" s="39">
        <v>250000</v>
      </c>
    </row>
    <row r="56" spans="2:15" x14ac:dyDescent="0.25">
      <c r="B56" s="56">
        <v>44377</v>
      </c>
      <c r="C56" s="25">
        <v>239</v>
      </c>
      <c r="D56" s="25" t="s">
        <v>16</v>
      </c>
      <c r="E56" s="6" t="s">
        <v>65</v>
      </c>
      <c r="F56" s="7"/>
      <c r="G56" s="8"/>
      <c r="H56" s="38">
        <v>10000</v>
      </c>
      <c r="I56" s="38"/>
    </row>
    <row r="57" spans="2:15" x14ac:dyDescent="0.25">
      <c r="B57" s="14"/>
      <c r="C57" s="26">
        <v>733</v>
      </c>
      <c r="D57" s="26" t="s">
        <v>67</v>
      </c>
      <c r="E57" s="9" t="s">
        <v>66</v>
      </c>
      <c r="F57" s="10"/>
      <c r="G57" s="11"/>
      <c r="H57" s="39"/>
      <c r="I57" s="39">
        <f>+H56</f>
        <v>10000</v>
      </c>
    </row>
    <row r="58" spans="2:15" x14ac:dyDescent="0.25">
      <c r="B58" s="56">
        <v>44561</v>
      </c>
      <c r="C58" s="25">
        <v>239</v>
      </c>
      <c r="D58" s="25" t="s">
        <v>16</v>
      </c>
      <c r="E58" s="6" t="s">
        <v>65</v>
      </c>
      <c r="F58" s="7"/>
      <c r="G58" s="8"/>
      <c r="H58" s="38">
        <v>1000000</v>
      </c>
      <c r="I58" s="38"/>
    </row>
    <row r="59" spans="2:15" x14ac:dyDescent="0.25">
      <c r="B59" s="13"/>
      <c r="C59" s="25">
        <v>472</v>
      </c>
      <c r="D59" s="25" t="s">
        <v>14</v>
      </c>
      <c r="E59" s="6" t="s">
        <v>76</v>
      </c>
      <c r="F59" s="7"/>
      <c r="G59" s="8"/>
      <c r="H59" s="38">
        <f>+H58*0.21</f>
        <v>210000</v>
      </c>
      <c r="I59" s="38"/>
    </row>
    <row r="60" spans="2:15" x14ac:dyDescent="0.25">
      <c r="B60" s="14"/>
      <c r="C60" s="26">
        <v>572</v>
      </c>
      <c r="D60" s="26" t="s">
        <v>14</v>
      </c>
      <c r="E60" s="9" t="s">
        <v>23</v>
      </c>
      <c r="F60" s="10"/>
      <c r="G60" s="11"/>
      <c r="H60" s="39"/>
      <c r="I60" s="39">
        <f>+H58+H59</f>
        <v>1210000</v>
      </c>
    </row>
    <row r="61" spans="2:15" x14ac:dyDescent="0.25">
      <c r="B61" s="56">
        <v>44561</v>
      </c>
      <c r="C61" s="25">
        <v>572</v>
      </c>
      <c r="D61" s="25" t="s">
        <v>14</v>
      </c>
      <c r="E61" s="6" t="s">
        <v>23</v>
      </c>
      <c r="F61" s="7"/>
      <c r="G61" s="8"/>
      <c r="H61" s="38"/>
      <c r="I61" s="38">
        <v>7500</v>
      </c>
    </row>
    <row r="62" spans="2:15" x14ac:dyDescent="0.25">
      <c r="B62" s="14"/>
      <c r="C62" s="26">
        <v>665</v>
      </c>
      <c r="D62" s="26" t="s">
        <v>63</v>
      </c>
      <c r="E62" s="9" t="s">
        <v>68</v>
      </c>
      <c r="F62" s="10"/>
      <c r="G62" s="11"/>
      <c r="H62" s="39">
        <v>7500</v>
      </c>
      <c r="I62" s="39"/>
    </row>
    <row r="63" spans="2:15" x14ac:dyDescent="0.25">
      <c r="B63" s="56">
        <v>44561</v>
      </c>
      <c r="C63" s="25">
        <v>211</v>
      </c>
      <c r="D63" s="25" t="s">
        <v>16</v>
      </c>
      <c r="E63" s="6" t="s">
        <v>75</v>
      </c>
      <c r="F63" s="7"/>
      <c r="G63" s="8"/>
      <c r="H63" s="38">
        <f>+H58+H56+H34+H31</f>
        <v>1312500</v>
      </c>
      <c r="I63" s="38"/>
    </row>
    <row r="64" spans="2:15" x14ac:dyDescent="0.25">
      <c r="B64" s="14"/>
      <c r="C64" s="26">
        <v>239</v>
      </c>
      <c r="D64" s="26" t="str">
        <f>+D63</f>
        <v>ANC</v>
      </c>
      <c r="E64" s="9" t="s">
        <v>65</v>
      </c>
      <c r="F64" s="10"/>
      <c r="G64" s="11"/>
      <c r="H64" s="39"/>
      <c r="I64" s="39">
        <f>+H58+H56+H34+H31</f>
        <v>1312500</v>
      </c>
    </row>
    <row r="65" spans="2:11" x14ac:dyDescent="0.25">
      <c r="B65" s="56">
        <v>44561</v>
      </c>
      <c r="C65" s="25">
        <v>4700</v>
      </c>
      <c r="D65" s="25" t="s">
        <v>14</v>
      </c>
      <c r="E65" s="6" t="s">
        <v>77</v>
      </c>
      <c r="F65" s="7"/>
      <c r="G65" s="8"/>
      <c r="H65" s="38">
        <f>+I66</f>
        <v>210000</v>
      </c>
      <c r="I65" s="38"/>
    </row>
    <row r="66" spans="2:11" x14ac:dyDescent="0.25">
      <c r="B66" s="14"/>
      <c r="C66" s="26">
        <v>472</v>
      </c>
      <c r="D66" s="26" t="s">
        <v>14</v>
      </c>
      <c r="E66" s="9" t="str">
        <f>+E59</f>
        <v>IVA SOPORTADO</v>
      </c>
      <c r="F66" s="10"/>
      <c r="G66" s="11"/>
      <c r="H66" s="39"/>
      <c r="I66" s="39">
        <f>+H59</f>
        <v>210000</v>
      </c>
    </row>
    <row r="67" spans="2:11" x14ac:dyDescent="0.25">
      <c r="B67" s="57"/>
      <c r="C67" s="58"/>
      <c r="D67" s="58"/>
      <c r="E67" s="59"/>
      <c r="F67" s="60"/>
      <c r="G67" s="61"/>
      <c r="H67" s="62"/>
      <c r="I67" s="62"/>
    </row>
    <row r="68" spans="2:11" x14ac:dyDescent="0.25">
      <c r="B68" s="13"/>
      <c r="C68" s="25"/>
      <c r="D68" s="25"/>
      <c r="E68" s="6"/>
      <c r="F68" s="7"/>
      <c r="G68" s="8"/>
      <c r="H68" s="38"/>
      <c r="I68" s="38"/>
    </row>
    <row r="69" spans="2:11" x14ac:dyDescent="0.25">
      <c r="B69" s="13" t="s">
        <v>78</v>
      </c>
      <c r="C69" s="25"/>
      <c r="D69" s="25"/>
      <c r="E69" s="6"/>
      <c r="F69" s="7"/>
      <c r="G69" s="8"/>
      <c r="H69" s="38"/>
      <c r="I69" s="38"/>
    </row>
    <row r="70" spans="2:11" x14ac:dyDescent="0.25">
      <c r="B70" s="13"/>
      <c r="C70" s="25">
        <v>746</v>
      </c>
      <c r="D70" s="25" t="s">
        <v>67</v>
      </c>
      <c r="E70" s="6" t="s">
        <v>80</v>
      </c>
      <c r="F70" s="7"/>
      <c r="G70" s="8"/>
      <c r="H70" s="38"/>
      <c r="I70" s="38">
        <f>+H71</f>
        <v>10000</v>
      </c>
    </row>
    <row r="71" spans="2:11" x14ac:dyDescent="0.25">
      <c r="B71" s="13"/>
      <c r="C71" s="25">
        <v>4708</v>
      </c>
      <c r="D71" s="25" t="s">
        <v>14</v>
      </c>
      <c r="E71" s="6" t="s">
        <v>79</v>
      </c>
      <c r="F71" s="7"/>
      <c r="G71" s="8"/>
      <c r="H71" s="38">
        <v>10000</v>
      </c>
      <c r="I71" s="38"/>
    </row>
    <row r="72" spans="2:11" x14ac:dyDescent="0.25">
      <c r="B72" s="13"/>
      <c r="C72" s="25"/>
      <c r="D72" s="25"/>
      <c r="E72" s="6"/>
      <c r="F72" s="7"/>
      <c r="G72" s="8"/>
      <c r="H72" s="38"/>
      <c r="I72" s="38"/>
    </row>
    <row r="73" spans="2:11" x14ac:dyDescent="0.25">
      <c r="B73" s="13"/>
      <c r="C73" s="25">
        <v>4708</v>
      </c>
      <c r="D73" s="25" t="s">
        <v>14</v>
      </c>
      <c r="E73" s="6" t="s">
        <v>79</v>
      </c>
      <c r="F73" s="7"/>
      <c r="G73" s="8"/>
      <c r="H73" s="38"/>
      <c r="I73" s="38">
        <f>+H71</f>
        <v>10000</v>
      </c>
    </row>
    <row r="74" spans="2:11" x14ac:dyDescent="0.25">
      <c r="B74" s="13"/>
      <c r="C74" s="25">
        <v>572</v>
      </c>
      <c r="D74" s="25" t="s">
        <v>14</v>
      </c>
      <c r="E74" s="6" t="s">
        <v>15</v>
      </c>
      <c r="F74" s="7"/>
      <c r="G74" s="8"/>
      <c r="H74" s="38">
        <f>+I73</f>
        <v>10000</v>
      </c>
      <c r="I74" s="38"/>
    </row>
    <row r="75" spans="2:11" x14ac:dyDescent="0.25">
      <c r="B75" s="13"/>
      <c r="C75" s="25"/>
      <c r="D75" s="25"/>
      <c r="E75" s="6"/>
      <c r="F75" s="7"/>
      <c r="G75" s="8"/>
      <c r="H75" s="38"/>
      <c r="I75" s="38"/>
    </row>
    <row r="76" spans="2:11" x14ac:dyDescent="0.25">
      <c r="B76" s="13"/>
      <c r="C76" s="25"/>
      <c r="D76" s="25"/>
      <c r="E76" s="6"/>
      <c r="F76" s="7"/>
      <c r="G76" s="8"/>
      <c r="H76" s="38"/>
      <c r="I76" s="38"/>
    </row>
    <row r="77" spans="2:11" x14ac:dyDescent="0.25">
      <c r="B77" s="13" t="s">
        <v>81</v>
      </c>
      <c r="C77" s="25"/>
      <c r="D77" s="25"/>
      <c r="E77" s="6"/>
      <c r="F77" s="7"/>
      <c r="G77" s="8"/>
      <c r="H77" s="38"/>
      <c r="I77" s="38"/>
      <c r="K77" t="s">
        <v>83</v>
      </c>
    </row>
    <row r="78" spans="2:11" x14ac:dyDescent="0.25">
      <c r="B78" s="13" t="s">
        <v>82</v>
      </c>
      <c r="C78" s="25"/>
      <c r="D78" s="25"/>
      <c r="E78" s="6"/>
      <c r="F78" s="7"/>
      <c r="G78" s="8"/>
      <c r="H78" s="38"/>
      <c r="I78" s="38"/>
    </row>
    <row r="79" spans="2:11" x14ac:dyDescent="0.25">
      <c r="B79" s="13"/>
      <c r="C79" s="25"/>
      <c r="D79" s="25"/>
      <c r="E79" s="6"/>
      <c r="F79" s="7"/>
      <c r="G79" s="8"/>
      <c r="H79" s="38"/>
      <c r="I79" s="38"/>
      <c r="K79" t="s">
        <v>84</v>
      </c>
    </row>
    <row r="80" spans="2:11" x14ac:dyDescent="0.25">
      <c r="B80" s="13"/>
      <c r="C80" s="25"/>
      <c r="D80" s="25"/>
      <c r="E80" s="6"/>
      <c r="F80" s="7"/>
      <c r="G80" s="8"/>
      <c r="H80" s="38"/>
      <c r="I80" s="38"/>
    </row>
    <row r="81" spans="2:9" x14ac:dyDescent="0.25">
      <c r="B81" s="13"/>
      <c r="C81" s="25"/>
      <c r="D81" s="25"/>
      <c r="E81" s="6"/>
      <c r="F81" s="7"/>
      <c r="G81" s="8"/>
      <c r="H81" s="38"/>
      <c r="I81" s="38"/>
    </row>
    <row r="82" spans="2:9" x14ac:dyDescent="0.25">
      <c r="B82" s="13"/>
      <c r="C82" s="25"/>
      <c r="D82" s="25"/>
      <c r="E82" s="6"/>
      <c r="F82" s="7"/>
      <c r="G82" s="8"/>
      <c r="H82" s="38"/>
      <c r="I82" s="3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Hoja2</vt:lpstr>
      <vt:lpstr>Hoja3</vt:lpstr>
      <vt:lpstr>repaso</vt:lpstr>
    </vt:vector>
  </TitlesOfParts>
  <Company>Universidad Francisco de Vitoria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aulasdeep</dc:creator>
  <cp:lastModifiedBy>aulasdeep</cp:lastModifiedBy>
  <dcterms:created xsi:type="dcterms:W3CDTF">2020-10-19T10:14:28Z</dcterms:created>
  <dcterms:modified xsi:type="dcterms:W3CDTF">2020-10-29T10:53:23Z</dcterms:modified>
</cp:coreProperties>
</file>